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O:\CB\Afdelingen\Cb\StafPSA\Afdeling\Werkbestanden\voordeel uitruilregeling\"/>
    </mc:Choice>
  </mc:AlternateContent>
  <xr:revisionPtr revIDLastSave="0" documentId="13_ncr:1_{C24F3097-8334-4CFE-A085-194489DDF69B}" xr6:coauthVersionLast="47" xr6:coauthVersionMax="47" xr10:uidLastSave="{00000000-0000-0000-0000-000000000000}"/>
  <workbookProtection workbookAlgorithmName="SHA-512" workbookHashValue="WrK3zbDV7/xldh8IHOdqSdLENjrRwvbyMuziIaP+LzBK5pQjVbu6p4lG7+BZIvEM9sTFVreHDKlfsvyb37yvRA==" workbookSaltValue="CsScV/p5zCM6PMdDLSzEBQ==" workbookSpinCount="100000" lockStructure="1"/>
  <bookViews>
    <workbookView xWindow="22932" yWindow="-108" windowWidth="23256" windowHeight="12576" xr2:uid="{00000000-000D-0000-FFFF-FFFF00000000}"/>
  </bookViews>
  <sheets>
    <sheet name="Berekening fiscaal voordeel" sheetId="1" r:id="rId1"/>
    <sheet name="Blad2" sheetId="2" state="hidden" r:id="rId2"/>
  </sheets>
  <definedNames>
    <definedName name="_xlnm._FilterDatabase" localSheetId="0" hidden="1">'Berekening fiscaal voordeel'!$D$9:$D$18</definedName>
    <definedName name="_xlnm.Print_Area" localSheetId="0">'Berekening fiscaal voordeel'!$A:$L</definedName>
    <definedName name="CAO">Blad2!$D$24:$D$25</definedName>
    <definedName name="functiecategorie">Blad2!$D$19:$D$22</definedName>
    <definedName name="functieschaal">Blad2!$D$27:$D$28</definedName>
    <definedName name="Tarief_BT">Blad2!$L$6:$L$13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2" l="1"/>
  <c r="G35" i="2" l="1"/>
  <c r="G37" i="2"/>
  <c r="K28" i="2"/>
  <c r="K30" i="2" l="1"/>
  <c r="H37" i="2" s="1"/>
  <c r="D7" i="2"/>
  <c r="D6" i="2"/>
  <c r="D15" i="2" s="1"/>
  <c r="D11" i="1"/>
  <c r="E35" i="2" l="1"/>
  <c r="E37" i="2"/>
  <c r="I37" i="2"/>
  <c r="H35" i="2"/>
  <c r="I35" i="2" s="1"/>
  <c r="D27" i="1" s="1"/>
  <c r="D9" i="2"/>
  <c r="D8" i="2"/>
  <c r="D11" i="2"/>
  <c r="D10" i="2"/>
  <c r="D12" i="2"/>
  <c r="D23" i="1" l="1"/>
  <c r="D24" i="1" s="1"/>
  <c r="D13" i="2"/>
  <c r="D26" i="1" s="1"/>
  <c r="D29" i="1" l="1"/>
  <c r="D31" i="1" s="1"/>
</calcChain>
</file>

<file path=xl/sharedStrings.xml><?xml version="1.0" encoding="utf-8"?>
<sst xmlns="http://schemas.openxmlformats.org/spreadsheetml/2006/main" count="98" uniqueCount="83">
  <si>
    <t>Aantal fiscale kilometers woon-werkverkeer</t>
  </si>
  <si>
    <t>Fiscale ruimte per jaar</t>
  </si>
  <si>
    <t>Uit te ruilen saldo</t>
  </si>
  <si>
    <t>Fiscaal voordeel medewerker</t>
  </si>
  <si>
    <t>Invoervelden:</t>
  </si>
  <si>
    <t>Aantal reisdagen per week</t>
  </si>
  <si>
    <t>Declaratie dienstreizen</t>
  </si>
  <si>
    <t>Functiecategorie</t>
  </si>
  <si>
    <t>Werktijdfactor</t>
  </si>
  <si>
    <t>CAO</t>
  </si>
  <si>
    <t>PO</t>
  </si>
  <si>
    <t>VO</t>
  </si>
  <si>
    <t>Welzijn</t>
  </si>
  <si>
    <t>GZ</t>
  </si>
  <si>
    <t>Berekening fiscaal voordeel werknemer:</t>
  </si>
  <si>
    <t>Eindejaarsuitkering</t>
  </si>
  <si>
    <t>min</t>
  </si>
  <si>
    <t>max</t>
  </si>
  <si>
    <t>km</t>
  </si>
  <si>
    <t>KO</t>
  </si>
  <si>
    <t>Berekenvelden:</t>
  </si>
  <si>
    <t>Reiskosten</t>
  </si>
  <si>
    <t>BVE</t>
  </si>
  <si>
    <t>Reisdagen</t>
  </si>
  <si>
    <t>ma</t>
  </si>
  <si>
    <t>di</t>
  </si>
  <si>
    <t>wo</t>
  </si>
  <si>
    <t>do</t>
  </si>
  <si>
    <t>vr</t>
  </si>
  <si>
    <t>Geef 1 op voor een reisdag en 0 of leeg indien geen reisdag</t>
  </si>
  <si>
    <t>OP</t>
  </si>
  <si>
    <t>DIR</t>
  </si>
  <si>
    <t>OOP met lestaken</t>
  </si>
  <si>
    <t>OOP zonder lestaken</t>
  </si>
  <si>
    <t>Kalenderjaar</t>
  </si>
  <si>
    <t>Datum ingang jaar</t>
  </si>
  <si>
    <t>Datum einde jaar</t>
  </si>
  <si>
    <t>SV dagen ma</t>
  </si>
  <si>
    <t>SV dagen di</t>
  </si>
  <si>
    <t>SV dagen wo</t>
  </si>
  <si>
    <t>SV dagen do</t>
  </si>
  <si>
    <t>SV dagen vrij</t>
  </si>
  <si>
    <t>Tarief bijzondere beloningen</t>
  </si>
  <si>
    <t>Functieschaal</t>
  </si>
  <si>
    <t>anders</t>
  </si>
  <si>
    <t>Eindejaarsuitkering OOP</t>
  </si>
  <si>
    <t>functie</t>
  </si>
  <si>
    <t>schaal</t>
  </si>
  <si>
    <t>Eindejaarsuitkering alg</t>
  </si>
  <si>
    <t>eindejaarsuitekring OOP</t>
  </si>
  <si>
    <t>Reiskostenvergoeding per jaar regulier</t>
  </si>
  <si>
    <t>werkdagen</t>
  </si>
  <si>
    <t>Recht bruto eindejaarsuitkering (incl. eindejaarsuitkering OOP)</t>
  </si>
  <si>
    <t>tarief BT</t>
  </si>
  <si>
    <t>Voor een berekening moeten de gele velden worden ingevuld</t>
  </si>
  <si>
    <t>Aandachtspunten</t>
  </si>
  <si>
    <t>Deze berekening dient slechts ter indicatie van het mogelijke fiscale voordeel en kan in realiteit afwijken van genoemde bedragen. Er kunnen geen rechten ontleend worden aan deze berekening.</t>
  </si>
  <si>
    <t>De vermindering van de fiscale ruimte door langdurige afwezigheid (bijvoorbeeld ziekteverzuim of zwangerschapsverlof) is niet meegenomen in de berekening.</t>
  </si>
  <si>
    <t>Met wijzigingen gedurende het kalenderjaar (werktijdfactor, reisafstand, reisdagen en dergelijke) wordt geen rekening gehouden bij deze berekening. Deze wijzigingen beinvloeden de uiteindelijke hoogte van de fiscale ruimte en het voordeel dat u kunt behalen met het uitruilen.</t>
  </si>
  <si>
    <t>Het uitruilen van uw bruto eindejaarsuitkering voor een (aanvullende) netto reiskostenvergoeding is alleen mogelijk als uw werkgever hiervoor een regeling heeft opengesteld voor het personeel. Mocht u niet weten of dit bij uw werkgever mogelijk is, informeer hier dan naar bij uw werkgever.</t>
  </si>
  <si>
    <t>Het daadwerkelijk uitruilen gebeurt als u hier tijdig een aanvraag voor heeft ingediend bij uw werkgever. Het moment van uitruilen is de maand waarin uw eindejaarsuitkering normaliter wordt betaald (december).</t>
  </si>
  <si>
    <t>Voorbeeld berekening voordeel uitruilen bruto eindejaarsuitkering voor (aanvullende) netto reiskostenvergoeding</t>
  </si>
  <si>
    <t xml:space="preserve">Onderstaande berekening is een indicatie waar geen rechten aan kunnen worden ontleend. </t>
  </si>
  <si>
    <t>Gelieve rekening te houden met de aandachtspunten onderaan deze pagina.</t>
  </si>
  <si>
    <t>Max. 75 km fiscaal vrij (enkele reis)</t>
  </si>
  <si>
    <t>Dit tarief vindt u op uw salarisspecificatie onder de algemene gegevens</t>
  </si>
  <si>
    <t>Functiecategorie waarin benoemd</t>
  </si>
  <si>
    <t>Totaal bedrag gedeclareerde dienstreizen in huidig kalenderjaar</t>
  </si>
  <si>
    <t>Dit is een indicatie van het recht bruto eindejaarsuitkering</t>
  </si>
  <si>
    <t>Dit is een indicatie van het maximaal uit te ruilen bedrag</t>
  </si>
  <si>
    <t>Dit is een indicatie van het fiscale voordeel</t>
  </si>
  <si>
    <t>CAO die van toepassing is</t>
  </si>
  <si>
    <t>Brutosalaris bij een fulltime dienstverband</t>
  </si>
  <si>
    <t>PO/VO OOP 9 en hoger</t>
  </si>
  <si>
    <t>1 t/m 8</t>
  </si>
  <si>
    <t>Functieschaal (indien categorie OOP)</t>
  </si>
  <si>
    <t>PO/VO OOP 1 t/m 8</t>
  </si>
  <si>
    <t>Bruto schaalbedrag (fulltime)</t>
  </si>
  <si>
    <t>Indien u dienstreizen hebt gemaakt, kan dit effect hebben op uw fiscale ruimte als u meer dan € 0,23 per kilometer vergoed krijgt voor uw dienstreizen.</t>
  </si>
  <si>
    <t xml:space="preserve">De te kiezen percentages loonheffing bijzonder tarief zijn de percentages van toepassing op medewerkers jonger dan de AOW leeftijd met toepassing van de loonheffingskorting. </t>
  </si>
  <si>
    <t>versie 2024.1</t>
  </si>
  <si>
    <t>PO (per jaar)</t>
  </si>
  <si>
    <t>VO (per maand)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</si>
</sst>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_-&quot;€&quot;\ * #,##0.00_-;_-&quot;€&quot;\ * #,##0.00\-;_-&quot;€&quot;\ * &quot;-&quot;??_-;_-@_-"/>
    <numFmt numFmtId="165" formatCode="0.0000"/>
    <numFmt numFmtId="166" formatCode="&quot;€&quot;\ #,##0.00"/>
  </numFmts>
  <fonts count="13" x14ac:knownFonts="1">
    <font>
      <sz val="10"/>
      <name val="Arial"/>
    </font>
    <font>
      <b/>
      <sz val="10"/>
      <name val="Arial"/>
      <family val="2"/>
    </font>
    <font>
      <i/>
      <sz val="10"/>
      <name val="Arial"/>
      <family val="2"/>
    </font>
    <font>
      <sz val="10"/>
      <name val="Arial"/>
      <family val="2"/>
    </font>
    <font>
      <sz val="8"/>
      <name val="Arial"/>
      <family val="2"/>
    </font>
    <font>
      <sz val="10"/>
      <color indexed="9"/>
      <name val="Arial"/>
      <family val="2"/>
    </font>
    <font>
      <b/>
      <sz val="10"/>
      <color indexed="9"/>
      <name val="Arial"/>
      <family val="2"/>
    </font>
    <font>
      <b/>
      <sz val="10"/>
      <color rgb="FFFF0000"/>
      <name val="Arial"/>
      <family val="2"/>
    </font>
    <font>
      <sz val="10"/>
      <color rgb="FFFF0000"/>
      <name val="Arial"/>
      <family val="2"/>
    </font>
    <font>
      <b/>
      <sz val="12"/>
      <name val="Arial"/>
      <family val="2"/>
    </font>
    <font>
      <u/>
      <sz val="10"/>
      <color theme="10"/>
      <name val="Arial"/>
      <family val="2"/>
    </font>
    <font>
      <u/>
      <sz val="10"/>
      <name val="Arial"/>
      <family val="2"/>
    </font>
    <font>
      <b/>
      <sz val="10"/>
      <color theme="0" tint="-0.1499984740745262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04">
    <xf numFmtId="0" fontId="0" fillId="0" borderId="0" xfId="0"/>
    <xf numFmtId="0" fontId="0" fillId="0" borderId="0" xfId="0" applyProtection="1"/>
    <xf numFmtId="2" fontId="0" fillId="0" borderId="0" xfId="0" applyNumberFormat="1" applyBorder="1" applyProtection="1"/>
    <xf numFmtId="0" fontId="0" fillId="0" borderId="0" xfId="0" applyFill="1" applyProtection="1"/>
    <xf numFmtId="0" fontId="0" fillId="0" borderId="0" xfId="0" applyBorder="1" applyProtection="1"/>
    <xf numFmtId="0" fontId="3" fillId="0" borderId="0" xfId="0" applyFont="1" applyProtection="1"/>
    <xf numFmtId="10" fontId="0" fillId="0" borderId="0" xfId="0" applyNumberFormat="1" applyBorder="1" applyProtection="1"/>
    <xf numFmtId="0" fontId="0" fillId="0" borderId="0" xfId="0" applyFill="1" applyBorder="1" applyProtection="1"/>
    <xf numFmtId="10" fontId="0" fillId="0" borderId="0" xfId="0" applyNumberFormat="1" applyProtection="1"/>
    <xf numFmtId="10" fontId="0" fillId="0" borderId="0" xfId="0" applyNumberFormat="1" applyFill="1" applyBorder="1" applyProtection="1"/>
    <xf numFmtId="10" fontId="0" fillId="0" borderId="0" xfId="0" applyNumberFormat="1"/>
    <xf numFmtId="164" fontId="0" fillId="0" borderId="0" xfId="0" applyNumberFormat="1"/>
    <xf numFmtId="164" fontId="0" fillId="0" borderId="0" xfId="0" applyNumberFormat="1" applyProtection="1"/>
    <xf numFmtId="9" fontId="0" fillId="0" borderId="0" xfId="0" applyNumberFormat="1"/>
    <xf numFmtId="2" fontId="0" fillId="0" borderId="0" xfId="0" applyNumberFormat="1" applyFill="1" applyBorder="1" applyProtection="1"/>
    <xf numFmtId="0" fontId="3" fillId="0" borderId="0" xfId="0" applyFont="1"/>
    <xf numFmtId="0" fontId="3" fillId="0" borderId="0" xfId="0" applyFont="1" applyFill="1" applyBorder="1" applyProtection="1"/>
    <xf numFmtId="0" fontId="0" fillId="2" borderId="1" xfId="0" applyFill="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4" fontId="0" fillId="0" borderId="0" xfId="0" applyNumberFormat="1" applyBorder="1" applyAlignment="1" applyProtection="1">
      <alignment horizontal="right"/>
    </xf>
    <xf numFmtId="1" fontId="0" fillId="0" borderId="0" xfId="0" applyNumberFormat="1" applyBorder="1" applyAlignment="1" applyProtection="1">
      <alignment horizontal="right"/>
    </xf>
    <xf numFmtId="1" fontId="0" fillId="0" borderId="0" xfId="0" applyNumberFormat="1" applyFill="1" applyBorder="1" applyProtection="1"/>
    <xf numFmtId="0" fontId="0" fillId="0" borderId="0" xfId="0" applyFont="1" applyFill="1" applyBorder="1" applyProtection="1"/>
    <xf numFmtId="2" fontId="0" fillId="0" borderId="0" xfId="0" applyNumberFormat="1" applyFont="1" applyFill="1" applyBorder="1" applyProtection="1"/>
    <xf numFmtId="166" fontId="0" fillId="0" borderId="0" xfId="0" applyNumberFormat="1" applyProtection="1"/>
    <xf numFmtId="44" fontId="0" fillId="0" borderId="0" xfId="0" applyNumberFormat="1" applyProtection="1"/>
    <xf numFmtId="0" fontId="3" fillId="0" borderId="0" xfId="0" applyFont="1" applyFill="1" applyBorder="1" applyAlignment="1" applyProtection="1">
      <alignment horizontal="left"/>
    </xf>
    <xf numFmtId="1" fontId="0" fillId="0" borderId="0" xfId="0" applyNumberFormat="1" applyBorder="1" applyProtection="1"/>
    <xf numFmtId="0" fontId="0" fillId="3" borderId="0" xfId="0" applyFill="1" applyProtection="1"/>
    <xf numFmtId="0" fontId="9" fillId="3" borderId="9" xfId="0" applyFont="1" applyFill="1" applyBorder="1" applyAlignment="1" applyProtection="1">
      <alignment horizontal="center" wrapText="1"/>
    </xf>
    <xf numFmtId="0" fontId="1" fillId="3" borderId="9" xfId="0" applyFont="1" applyFill="1" applyBorder="1" applyAlignment="1">
      <alignment horizontal="center" wrapText="1"/>
    </xf>
    <xf numFmtId="0" fontId="1" fillId="3" borderId="8" xfId="0" applyFont="1" applyFill="1" applyBorder="1" applyProtection="1"/>
    <xf numFmtId="0" fontId="0" fillId="3" borderId="9" xfId="0" applyFill="1" applyBorder="1" applyProtection="1"/>
    <xf numFmtId="0" fontId="0" fillId="3" borderId="10" xfId="0" applyFill="1" applyBorder="1" applyProtection="1"/>
    <xf numFmtId="0" fontId="3" fillId="3" borderId="11" xfId="0" applyFont="1" applyFill="1" applyBorder="1" applyProtection="1"/>
    <xf numFmtId="0" fontId="0" fillId="3" borderId="0" xfId="0" applyFill="1" applyBorder="1" applyProtection="1"/>
    <xf numFmtId="0" fontId="0" fillId="3" borderId="5" xfId="0" applyFill="1" applyBorder="1" applyProtection="1"/>
    <xf numFmtId="0" fontId="0" fillId="3" borderId="11" xfId="0" applyFill="1" applyBorder="1" applyProtection="1"/>
    <xf numFmtId="0" fontId="1" fillId="3" borderId="0" xfId="0" applyFont="1" applyFill="1" applyProtection="1"/>
    <xf numFmtId="0" fontId="3" fillId="3" borderId="1" xfId="0" applyFont="1" applyFill="1" applyBorder="1" applyAlignment="1" applyProtection="1">
      <alignment horizontal="center"/>
    </xf>
    <xf numFmtId="0" fontId="1" fillId="3" borderId="0" xfId="0" applyNumberFormat="1" applyFont="1" applyFill="1" applyBorder="1" applyProtection="1"/>
    <xf numFmtId="0" fontId="5" fillId="3" borderId="11" xfId="0" applyFont="1" applyFill="1" applyBorder="1" applyProtection="1"/>
    <xf numFmtId="0" fontId="5" fillId="3" borderId="0" xfId="0" applyFont="1" applyFill="1" applyBorder="1" applyProtection="1"/>
    <xf numFmtId="0" fontId="5" fillId="3" borderId="5" xfId="0" applyFont="1" applyFill="1" applyBorder="1" applyProtection="1"/>
    <xf numFmtId="0" fontId="3" fillId="3" borderId="0" xfId="0" applyFont="1" applyFill="1" applyProtection="1"/>
    <xf numFmtId="164" fontId="1" fillId="3" borderId="0" xfId="0" applyNumberFormat="1" applyFont="1" applyFill="1" applyBorder="1" applyProtection="1"/>
    <xf numFmtId="0" fontId="0" fillId="3" borderId="12" xfId="0" applyFill="1" applyBorder="1" applyProtection="1"/>
    <xf numFmtId="0" fontId="0" fillId="3" borderId="7" xfId="0" applyFill="1" applyBorder="1" applyProtection="1"/>
    <xf numFmtId="164" fontId="1" fillId="3" borderId="7" xfId="0" applyNumberFormat="1" applyFont="1" applyFill="1" applyBorder="1" applyProtection="1"/>
    <xf numFmtId="0" fontId="0" fillId="3" borderId="6" xfId="0" applyFill="1" applyBorder="1" applyProtection="1"/>
    <xf numFmtId="164" fontId="1" fillId="3" borderId="9" xfId="0" applyNumberFormat="1" applyFont="1" applyFill="1" applyBorder="1" applyProtection="1"/>
    <xf numFmtId="0" fontId="1" fillId="3" borderId="11" xfId="0" applyFont="1" applyFill="1" applyBorder="1" applyAlignment="1" applyProtection="1">
      <alignment wrapText="1"/>
    </xf>
    <xf numFmtId="0" fontId="0" fillId="3" borderId="0" xfId="0" applyFill="1" applyBorder="1" applyAlignment="1">
      <alignment wrapText="1"/>
    </xf>
    <xf numFmtId="0" fontId="0" fillId="3" borderId="5" xfId="0" applyFill="1" applyBorder="1" applyAlignment="1">
      <alignment wrapText="1"/>
    </xf>
    <xf numFmtId="0" fontId="2" fillId="3" borderId="12" xfId="0" applyFont="1" applyFill="1" applyBorder="1" applyProtection="1"/>
    <xf numFmtId="164" fontId="12" fillId="3" borderId="0" xfId="0" applyNumberFormat="1" applyFont="1" applyFill="1" applyBorder="1" applyProtection="1"/>
    <xf numFmtId="0" fontId="3" fillId="3" borderId="0" xfId="0" applyFont="1" applyFill="1" applyBorder="1" applyAlignment="1" applyProtection="1">
      <alignment horizontal="center"/>
    </xf>
    <xf numFmtId="0" fontId="1" fillId="3" borderId="0" xfId="0" applyFont="1" applyFill="1" applyBorder="1" applyAlignment="1" applyProtection="1">
      <alignment horizontal="left" wrapText="1"/>
    </xf>
    <xf numFmtId="0" fontId="1" fillId="3" borderId="0"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10" fillId="3" borderId="0" xfId="1" applyFont="1" applyFill="1" applyBorder="1" applyAlignment="1" applyProtection="1">
      <alignment horizontal="center" vertical="center" wrapText="1"/>
    </xf>
    <xf numFmtId="0" fontId="8" fillId="3" borderId="0" xfId="0" applyFont="1" applyFill="1" applyBorder="1" applyAlignment="1" applyProtection="1"/>
    <xf numFmtId="0" fontId="1" fillId="3" borderId="0" xfId="0" applyFont="1" applyFill="1" applyBorder="1" applyAlignment="1" applyProtection="1">
      <alignment wrapText="1"/>
    </xf>
    <xf numFmtId="0" fontId="0" fillId="3" borderId="0" xfId="0" applyFill="1" applyBorder="1" applyAlignment="1" applyProtection="1">
      <alignment wrapText="1"/>
    </xf>
    <xf numFmtId="0" fontId="0" fillId="3" borderId="0" xfId="0" applyFill="1" applyBorder="1" applyAlignment="1" applyProtection="1">
      <alignment horizontal="center"/>
    </xf>
    <xf numFmtId="0" fontId="4" fillId="3" borderId="0" xfId="0" applyFont="1" applyFill="1" applyProtection="1"/>
    <xf numFmtId="2" fontId="3" fillId="0" borderId="0" xfId="0" applyNumberFormat="1" applyFont="1" applyBorder="1" applyProtection="1"/>
    <xf numFmtId="0" fontId="1" fillId="3" borderId="11" xfId="0" applyFont="1" applyFill="1" applyBorder="1" applyAlignment="1" applyProtection="1">
      <alignment wrapText="1"/>
    </xf>
    <xf numFmtId="0" fontId="0" fillId="3" borderId="0" xfId="0" applyFill="1" applyAlignment="1">
      <alignment wrapText="1"/>
    </xf>
    <xf numFmtId="0" fontId="0" fillId="3" borderId="5" xfId="0" applyFill="1" applyBorder="1" applyAlignment="1">
      <alignment wrapText="1"/>
    </xf>
    <xf numFmtId="0" fontId="0" fillId="0" borderId="0" xfId="0" applyBorder="1"/>
    <xf numFmtId="0" fontId="3" fillId="3" borderId="8" xfId="0" applyFont="1" applyFill="1" applyBorder="1" applyAlignment="1" applyProtection="1">
      <alignment horizontal="center" wrapText="1"/>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11" fillId="3" borderId="12" xfId="1" applyFont="1" applyFill="1" applyBorder="1" applyAlignment="1" applyProtection="1">
      <alignment horizontal="center" vertical="center" wrapText="1"/>
    </xf>
    <xf numFmtId="0" fontId="10" fillId="3" borderId="7"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 fillId="3" borderId="11" xfId="0" applyFont="1" applyFill="1" applyBorder="1" applyAlignment="1" applyProtection="1">
      <alignment wrapText="1"/>
    </xf>
    <xf numFmtId="0" fontId="0" fillId="0" borderId="0" xfId="0" applyAlignment="1">
      <alignment wrapText="1"/>
    </xf>
    <xf numFmtId="0" fontId="0" fillId="3" borderId="0" xfId="0" applyFill="1" applyAlignment="1">
      <alignment wrapText="1"/>
    </xf>
    <xf numFmtId="0" fontId="0" fillId="3" borderId="5" xfId="0" applyFill="1" applyBorder="1" applyAlignment="1">
      <alignment wrapText="1"/>
    </xf>
    <xf numFmtId="0" fontId="9" fillId="3" borderId="2" xfId="0" applyFont="1" applyFill="1" applyBorder="1" applyAlignment="1" applyProtection="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0" xfId="0" applyFont="1" applyFill="1" applyBorder="1" applyAlignment="1">
      <alignment wrapText="1"/>
    </xf>
    <xf numFmtId="0" fontId="1" fillId="3" borderId="5" xfId="0" applyFont="1" applyFill="1" applyBorder="1" applyAlignment="1">
      <alignment wrapText="1"/>
    </xf>
    <xf numFmtId="0" fontId="0" fillId="3" borderId="0" xfId="0" applyFill="1" applyBorder="1" applyAlignment="1">
      <alignment wrapText="1"/>
    </xf>
    <xf numFmtId="0" fontId="1" fillId="3" borderId="0" xfId="0" applyFont="1" applyFill="1" applyAlignment="1">
      <alignment wrapText="1"/>
    </xf>
    <xf numFmtId="0" fontId="1" fillId="3" borderId="11"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 fillId="2" borderId="0" xfId="0" applyFont="1" applyFill="1" applyBorder="1" applyAlignment="1" applyProtection="1">
      <protection locked="0"/>
    </xf>
    <xf numFmtId="0" fontId="0" fillId="2" borderId="0" xfId="0" applyFill="1" applyBorder="1" applyAlignment="1" applyProtection="1">
      <protection locked="0"/>
    </xf>
    <xf numFmtId="10" fontId="1" fillId="2" borderId="0" xfId="0" applyNumberFormat="1" applyFont="1" applyFill="1" applyBorder="1" applyAlignment="1" applyProtection="1">
      <protection locked="0"/>
    </xf>
    <xf numFmtId="10" fontId="0" fillId="2" borderId="0" xfId="0" applyNumberFormat="1" applyFill="1" applyBorder="1" applyAlignment="1" applyProtection="1">
      <protection locked="0"/>
    </xf>
    <xf numFmtId="0" fontId="6" fillId="3" borderId="0" xfId="0" applyFont="1" applyFill="1" applyBorder="1" applyAlignment="1" applyProtection="1">
      <alignment horizontal="right"/>
      <protection locked="0"/>
    </xf>
    <xf numFmtId="0" fontId="0" fillId="3" borderId="0" xfId="0" applyFill="1" applyBorder="1" applyAlignment="1" applyProtection="1">
      <protection locked="0"/>
    </xf>
    <xf numFmtId="0" fontId="7" fillId="3" borderId="12" xfId="0" applyFont="1" applyFill="1" applyBorder="1" applyAlignment="1" applyProtection="1"/>
    <xf numFmtId="0" fontId="8" fillId="3" borderId="7" xfId="0" applyFont="1" applyFill="1" applyBorder="1" applyAlignment="1"/>
    <xf numFmtId="0" fontId="8" fillId="3" borderId="6" xfId="0" applyFont="1" applyFill="1" applyBorder="1" applyAlignment="1"/>
    <xf numFmtId="164" fontId="1" fillId="2" borderId="0" xfId="0" applyNumberFormat="1" applyFont="1" applyFill="1" applyBorder="1" applyAlignment="1" applyProtection="1">
      <protection locked="0"/>
    </xf>
    <xf numFmtId="0" fontId="1" fillId="2" borderId="0" xfId="0" applyFont="1" applyFill="1" applyBorder="1" applyAlignment="1" applyProtection="1">
      <alignment horizontal="right"/>
      <protection locked="0"/>
    </xf>
    <xf numFmtId="165" fontId="1" fillId="2" borderId="0" xfId="0" applyNumberFormat="1" applyFont="1" applyFill="1" applyBorder="1" applyAlignment="1" applyProtection="1">
      <protection locked="0"/>
    </xf>
  </cellXfs>
  <cellStyles count="2">
    <cellStyle name="Hyperlink" xfId="1" builtinId="8"/>
    <cellStyle name="Standaard" xfId="0" builtinId="0"/>
  </cellStyles>
  <dxfs count="4">
    <dxf>
      <font>
        <condense val="0"/>
        <extend val="0"/>
        <color auto="1"/>
      </font>
    </dxf>
    <dxf>
      <font>
        <condense val="0"/>
        <extend val="0"/>
        <color auto="1"/>
      </font>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1133475</xdr:colOff>
      <xdr:row>1</xdr:row>
      <xdr:rowOff>238125</xdr:rowOff>
    </xdr:from>
    <xdr:to>
      <xdr:col>11</xdr:col>
      <xdr:colOff>3143250</xdr:colOff>
      <xdr:row>4</xdr:row>
      <xdr:rowOff>0</xdr:rowOff>
    </xdr:to>
    <xdr:pic>
      <xdr:nvPicPr>
        <xdr:cNvPr id="2" name="Afbeelding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4000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XFC52"/>
  <sheetViews>
    <sheetView showGridLines="0" showRowColHeaders="0" tabSelected="1" zoomScaleNormal="100" workbookViewId="0">
      <selection activeCell="C14" sqref="C14:D14"/>
    </sheetView>
  </sheetViews>
  <sheetFormatPr defaultColWidth="0" defaultRowHeight="12.75" zeroHeight="1" x14ac:dyDescent="0.2"/>
  <cols>
    <col min="1" max="1" width="3" style="29" customWidth="1"/>
    <col min="2" max="2" width="51.85546875" style="29" customWidth="1"/>
    <col min="3" max="3" width="12" style="29" customWidth="1"/>
    <col min="4" max="4" width="14.5703125" style="29" bestFit="1" customWidth="1"/>
    <col min="5" max="5" width="9.140625" style="29" customWidth="1"/>
    <col min="6" max="6" width="4.28515625" style="29" customWidth="1"/>
    <col min="7" max="7" width="4.5703125" style="29" customWidth="1"/>
    <col min="8" max="8" width="4.28515625" style="29" customWidth="1"/>
    <col min="9" max="10" width="3.7109375" style="29" customWidth="1"/>
    <col min="11" max="11" width="1.140625" style="29" customWidth="1"/>
    <col min="12" max="12" width="66.5703125" style="29" customWidth="1"/>
    <col min="13" max="16" width="9.140625" style="1" hidden="1"/>
    <col min="17" max="17" width="10.85546875" style="1" hidden="1"/>
    <col min="18" max="16383" width="9.140625" style="1" hidden="1"/>
    <col min="16384" max="16384" width="5.7109375" style="1" hidden="1"/>
  </cols>
  <sheetData>
    <row r="1" spans="2:12" x14ac:dyDescent="0.2"/>
    <row r="2" spans="2:12" ht="36" customHeight="1" x14ac:dyDescent="0.25">
      <c r="B2" s="82" t="s">
        <v>61</v>
      </c>
      <c r="C2" s="83"/>
      <c r="D2" s="83"/>
      <c r="E2" s="83"/>
      <c r="F2" s="83"/>
      <c r="G2" s="83"/>
      <c r="H2" s="83"/>
      <c r="I2" s="83"/>
      <c r="J2" s="84"/>
      <c r="K2" s="59"/>
    </row>
    <row r="3" spans="2:12" ht="15" customHeight="1" x14ac:dyDescent="0.25">
      <c r="B3" s="30"/>
      <c r="C3" s="31"/>
      <c r="D3" s="31"/>
      <c r="E3" s="31"/>
      <c r="F3" s="31"/>
      <c r="G3" s="31"/>
      <c r="H3" s="31"/>
      <c r="I3" s="31"/>
      <c r="J3" s="31"/>
      <c r="K3" s="59"/>
    </row>
    <row r="4" spans="2:12" ht="14.25" customHeight="1" x14ac:dyDescent="0.2">
      <c r="B4" s="72" t="s">
        <v>62</v>
      </c>
      <c r="C4" s="73"/>
      <c r="D4" s="73"/>
      <c r="E4" s="73"/>
      <c r="F4" s="73"/>
      <c r="G4" s="73"/>
      <c r="H4" s="73"/>
      <c r="I4" s="73"/>
      <c r="J4" s="74"/>
      <c r="K4" s="60"/>
    </row>
    <row r="5" spans="2:12" ht="20.25" customHeight="1" x14ac:dyDescent="0.2">
      <c r="B5" s="75" t="s">
        <v>63</v>
      </c>
      <c r="C5" s="76"/>
      <c r="D5" s="76"/>
      <c r="E5" s="76"/>
      <c r="F5" s="76"/>
      <c r="G5" s="76"/>
      <c r="H5" s="76"/>
      <c r="I5" s="76"/>
      <c r="J5" s="77"/>
      <c r="K5" s="61"/>
    </row>
    <row r="6" spans="2:12" x14ac:dyDescent="0.2"/>
    <row r="7" spans="2:12" x14ac:dyDescent="0.2">
      <c r="B7" s="32" t="s">
        <v>4</v>
      </c>
      <c r="C7" s="33"/>
      <c r="D7" s="33"/>
      <c r="E7" s="33"/>
      <c r="F7" s="33"/>
      <c r="G7" s="33"/>
      <c r="H7" s="33"/>
      <c r="I7" s="33"/>
      <c r="J7" s="34"/>
      <c r="K7" s="36"/>
    </row>
    <row r="8" spans="2:12" x14ac:dyDescent="0.2">
      <c r="B8" s="35" t="s">
        <v>34</v>
      </c>
      <c r="C8" s="92">
        <v>2024</v>
      </c>
      <c r="D8" s="93"/>
      <c r="E8" s="36"/>
      <c r="F8" s="36"/>
      <c r="G8" s="36"/>
      <c r="H8" s="36"/>
      <c r="I8" s="36"/>
      <c r="J8" s="37"/>
      <c r="K8" s="36"/>
    </row>
    <row r="9" spans="2:12" x14ac:dyDescent="0.2">
      <c r="B9" s="38" t="s">
        <v>0</v>
      </c>
      <c r="C9" s="92">
        <v>26</v>
      </c>
      <c r="D9" s="93"/>
      <c r="E9" s="36"/>
      <c r="F9" s="36"/>
      <c r="G9" s="36"/>
      <c r="H9" s="36"/>
      <c r="I9" s="36"/>
      <c r="J9" s="37"/>
      <c r="K9" s="36"/>
      <c r="L9" s="39" t="s">
        <v>64</v>
      </c>
    </row>
    <row r="10" spans="2:12" x14ac:dyDescent="0.2">
      <c r="B10" s="38" t="s">
        <v>23</v>
      </c>
      <c r="C10" s="36"/>
      <c r="D10" s="36"/>
      <c r="E10" s="36"/>
      <c r="F10" s="40" t="s">
        <v>24</v>
      </c>
      <c r="G10" s="40" t="s">
        <v>25</v>
      </c>
      <c r="H10" s="40" t="s">
        <v>26</v>
      </c>
      <c r="I10" s="40" t="s">
        <v>27</v>
      </c>
      <c r="J10" s="40" t="s">
        <v>28</v>
      </c>
      <c r="K10" s="57"/>
    </row>
    <row r="11" spans="2:12" x14ac:dyDescent="0.2">
      <c r="B11" s="38" t="s">
        <v>5</v>
      </c>
      <c r="C11" s="36"/>
      <c r="D11" s="41">
        <f>SUM(F11:J11)</f>
        <v>5</v>
      </c>
      <c r="E11" s="36"/>
      <c r="F11" s="17">
        <v>1</v>
      </c>
      <c r="G11" s="17">
        <v>1</v>
      </c>
      <c r="H11" s="17">
        <v>1</v>
      </c>
      <c r="I11" s="17">
        <v>1</v>
      </c>
      <c r="J11" s="17">
        <v>1</v>
      </c>
      <c r="K11" s="65"/>
      <c r="L11" s="39" t="s">
        <v>29</v>
      </c>
    </row>
    <row r="12" spans="2:12" x14ac:dyDescent="0.2">
      <c r="B12" s="38" t="s">
        <v>8</v>
      </c>
      <c r="C12" s="103">
        <v>1</v>
      </c>
      <c r="D12" s="93"/>
      <c r="E12" s="36"/>
      <c r="F12" s="36"/>
      <c r="G12" s="36"/>
      <c r="H12" s="36"/>
      <c r="I12" s="36"/>
      <c r="J12" s="37"/>
      <c r="K12" s="36"/>
    </row>
    <row r="13" spans="2:12" x14ac:dyDescent="0.2">
      <c r="B13" s="38" t="s">
        <v>77</v>
      </c>
      <c r="C13" s="101">
        <v>3500</v>
      </c>
      <c r="D13" s="93"/>
      <c r="E13" s="36"/>
      <c r="F13" s="36"/>
      <c r="G13" s="36"/>
      <c r="H13" s="36"/>
      <c r="I13" s="36"/>
      <c r="J13" s="37"/>
      <c r="K13" s="36"/>
      <c r="L13" s="39" t="s">
        <v>72</v>
      </c>
    </row>
    <row r="14" spans="2:12" x14ac:dyDescent="0.2">
      <c r="B14" s="38" t="s">
        <v>42</v>
      </c>
      <c r="C14" s="94">
        <v>0.4113</v>
      </c>
      <c r="D14" s="95"/>
      <c r="E14" s="36"/>
      <c r="F14" s="36"/>
      <c r="G14" s="36"/>
      <c r="H14" s="36"/>
      <c r="I14" s="36"/>
      <c r="J14" s="37"/>
      <c r="K14" s="36"/>
      <c r="L14" s="39" t="s">
        <v>65</v>
      </c>
    </row>
    <row r="15" spans="2:12" x14ac:dyDescent="0.2">
      <c r="B15" s="38" t="s">
        <v>9</v>
      </c>
      <c r="C15" s="102" t="s">
        <v>10</v>
      </c>
      <c r="D15" s="93"/>
      <c r="E15" s="36"/>
      <c r="F15" s="36"/>
      <c r="G15" s="36"/>
      <c r="H15" s="36"/>
      <c r="I15" s="36"/>
      <c r="J15" s="37"/>
      <c r="K15" s="36"/>
      <c r="L15" s="39" t="s">
        <v>71</v>
      </c>
    </row>
    <row r="16" spans="2:12" x14ac:dyDescent="0.2">
      <c r="B16" s="42" t="s">
        <v>7</v>
      </c>
      <c r="C16" s="96" t="s">
        <v>30</v>
      </c>
      <c r="D16" s="97"/>
      <c r="E16" s="43"/>
      <c r="F16" s="43"/>
      <c r="G16" s="43"/>
      <c r="H16" s="43"/>
      <c r="I16" s="43"/>
      <c r="J16" s="44"/>
      <c r="K16" s="43"/>
      <c r="L16" s="39" t="s">
        <v>66</v>
      </c>
    </row>
    <row r="17" spans="2:12" x14ac:dyDescent="0.2">
      <c r="B17" s="42" t="s">
        <v>75</v>
      </c>
      <c r="C17" s="96" t="s">
        <v>44</v>
      </c>
      <c r="D17" s="97"/>
      <c r="E17" s="43"/>
      <c r="F17" s="43"/>
      <c r="G17" s="43"/>
      <c r="H17" s="43"/>
      <c r="I17" s="43"/>
      <c r="J17" s="44"/>
      <c r="K17" s="43"/>
      <c r="L17" s="45"/>
    </row>
    <row r="18" spans="2:12" x14ac:dyDescent="0.2">
      <c r="B18" s="38" t="s">
        <v>6</v>
      </c>
      <c r="C18" s="101">
        <v>0</v>
      </c>
      <c r="D18" s="93"/>
      <c r="E18" s="36"/>
      <c r="F18" s="36"/>
      <c r="G18" s="36"/>
      <c r="H18" s="36"/>
      <c r="I18" s="36"/>
      <c r="J18" s="37"/>
      <c r="K18" s="36"/>
      <c r="L18" s="39" t="s">
        <v>67</v>
      </c>
    </row>
    <row r="19" spans="2:12" x14ac:dyDescent="0.2">
      <c r="B19" s="38"/>
      <c r="C19" s="36"/>
      <c r="D19" s="36"/>
      <c r="E19" s="36"/>
      <c r="F19" s="36"/>
      <c r="G19" s="36"/>
      <c r="H19" s="36"/>
      <c r="I19" s="36"/>
      <c r="J19" s="37"/>
      <c r="K19" s="36"/>
    </row>
    <row r="20" spans="2:12" x14ac:dyDescent="0.2">
      <c r="B20" s="98" t="s">
        <v>54</v>
      </c>
      <c r="C20" s="99"/>
      <c r="D20" s="99"/>
      <c r="E20" s="99"/>
      <c r="F20" s="99"/>
      <c r="G20" s="99"/>
      <c r="H20" s="99"/>
      <c r="I20" s="99"/>
      <c r="J20" s="100"/>
      <c r="K20" s="62"/>
    </row>
    <row r="21" spans="2:12" x14ac:dyDescent="0.2"/>
    <row r="22" spans="2:12" x14ac:dyDescent="0.2">
      <c r="B22" s="32" t="s">
        <v>14</v>
      </c>
      <c r="C22" s="33"/>
      <c r="D22" s="33"/>
      <c r="E22" s="33"/>
      <c r="F22" s="33"/>
      <c r="G22" s="33"/>
      <c r="H22" s="33"/>
      <c r="I22" s="33"/>
      <c r="J22" s="34"/>
      <c r="K22" s="36"/>
    </row>
    <row r="23" spans="2:12" x14ac:dyDescent="0.2">
      <c r="B23" s="35"/>
      <c r="C23" s="36"/>
      <c r="D23" s="56">
        <f>IF(C15="PO",Blad2!E35,IF(C15="VO",Blad2!E37,0))</f>
        <v>1272.96</v>
      </c>
      <c r="E23" s="36"/>
      <c r="F23" s="36"/>
      <c r="G23" s="36"/>
      <c r="H23" s="36"/>
      <c r="I23" s="36"/>
      <c r="J23" s="37"/>
      <c r="K23" s="36"/>
    </row>
    <row r="24" spans="2:12" x14ac:dyDescent="0.2">
      <c r="B24" s="35" t="s">
        <v>50</v>
      </c>
      <c r="C24" s="36"/>
      <c r="D24" s="46">
        <f>IF(C15="PO",Blad2!E35,IF(C16="OOP zonder lestaken",D23*11,D23*10))</f>
        <v>1272.96</v>
      </c>
      <c r="E24" s="36"/>
      <c r="F24" s="36"/>
      <c r="G24" s="36"/>
      <c r="H24" s="36"/>
      <c r="I24" s="36"/>
      <c r="J24" s="37"/>
      <c r="K24" s="36"/>
    </row>
    <row r="25" spans="2:12" x14ac:dyDescent="0.2">
      <c r="B25" s="38"/>
      <c r="C25" s="36"/>
      <c r="D25" s="36"/>
      <c r="E25" s="36"/>
      <c r="F25" s="36"/>
      <c r="G25" s="36"/>
      <c r="H25" s="36"/>
      <c r="I25" s="36"/>
      <c r="J25" s="37"/>
      <c r="K25" s="36"/>
    </row>
    <row r="26" spans="2:12" x14ac:dyDescent="0.2">
      <c r="B26" s="38" t="s">
        <v>1</v>
      </c>
      <c r="C26" s="36"/>
      <c r="D26" s="46">
        <f>IF(D11&gt;0,C9*2*Blad2!D13/Blad2!D15*214*0.23,0)</f>
        <v>2559.44</v>
      </c>
      <c r="E26" s="36"/>
      <c r="F26" s="36"/>
      <c r="G26" s="36"/>
      <c r="H26" s="36"/>
      <c r="I26" s="36"/>
      <c r="J26" s="37"/>
      <c r="K26" s="36"/>
    </row>
    <row r="27" spans="2:12" x14ac:dyDescent="0.2">
      <c r="B27" s="35" t="s">
        <v>52</v>
      </c>
      <c r="C27" s="36"/>
      <c r="D27" s="46">
        <f>IF(C15="PO",Blad2!I35,IF(C15="VO",Blad2!I37,0))</f>
        <v>3498.6000000000004</v>
      </c>
      <c r="E27" s="36"/>
      <c r="F27" s="36"/>
      <c r="G27" s="36"/>
      <c r="H27" s="36"/>
      <c r="I27" s="36"/>
      <c r="J27" s="37"/>
      <c r="K27" s="36"/>
      <c r="L27" s="39" t="s">
        <v>68</v>
      </c>
    </row>
    <row r="28" spans="2:12" x14ac:dyDescent="0.2">
      <c r="B28" s="38"/>
      <c r="C28" s="36"/>
      <c r="D28" s="36"/>
      <c r="E28" s="36"/>
      <c r="F28" s="36"/>
      <c r="G28" s="36"/>
      <c r="H28" s="36"/>
      <c r="I28" s="36"/>
      <c r="J28" s="37"/>
      <c r="K28" s="36"/>
    </row>
    <row r="29" spans="2:12" x14ac:dyDescent="0.2">
      <c r="B29" s="38" t="s">
        <v>2</v>
      </c>
      <c r="C29" s="36"/>
      <c r="D29" s="46">
        <f>IF(D26-D24-(C18/0.28*0.09)&gt;D27,D27,D26-D24-(C18/0.28*0.09))</f>
        <v>1286.48</v>
      </c>
      <c r="E29" s="36"/>
      <c r="F29" s="36"/>
      <c r="G29" s="36"/>
      <c r="H29" s="36"/>
      <c r="I29" s="36"/>
      <c r="J29" s="37"/>
      <c r="K29" s="36"/>
      <c r="L29" s="39" t="s">
        <v>69</v>
      </c>
    </row>
    <row r="30" spans="2:12" x14ac:dyDescent="0.2">
      <c r="B30" s="38"/>
      <c r="C30" s="36"/>
      <c r="D30" s="36"/>
      <c r="E30" s="36"/>
      <c r="F30" s="36"/>
      <c r="G30" s="36"/>
      <c r="H30" s="36"/>
      <c r="I30" s="36"/>
      <c r="J30" s="37"/>
      <c r="K30" s="36"/>
    </row>
    <row r="31" spans="2:12" x14ac:dyDescent="0.2">
      <c r="B31" s="38" t="s">
        <v>3</v>
      </c>
      <c r="C31" s="36"/>
      <c r="D31" s="46">
        <f>IF(D29&gt;0,D29*C14,0)</f>
        <v>529.12922400000002</v>
      </c>
      <c r="E31" s="36"/>
      <c r="F31" s="36"/>
      <c r="G31" s="36"/>
      <c r="H31" s="36"/>
      <c r="I31" s="36"/>
      <c r="J31" s="37"/>
      <c r="K31" s="36"/>
      <c r="L31" s="39" t="s">
        <v>70</v>
      </c>
    </row>
    <row r="32" spans="2:12" x14ac:dyDescent="0.2">
      <c r="B32" s="47"/>
      <c r="C32" s="48"/>
      <c r="D32" s="49"/>
      <c r="E32" s="48"/>
      <c r="F32" s="48"/>
      <c r="G32" s="48"/>
      <c r="H32" s="48"/>
      <c r="I32" s="48"/>
      <c r="J32" s="50"/>
      <c r="K32" s="36"/>
    </row>
    <row r="33" spans="2:17" x14ac:dyDescent="0.2">
      <c r="M33" s="3"/>
      <c r="N33" s="3"/>
      <c r="O33" s="3"/>
      <c r="P33" s="3"/>
      <c r="Q33" s="3"/>
    </row>
    <row r="34" spans="2:17" x14ac:dyDescent="0.2">
      <c r="B34" s="32" t="s">
        <v>55</v>
      </c>
      <c r="C34" s="33"/>
      <c r="D34" s="51"/>
      <c r="E34" s="33"/>
      <c r="F34" s="33"/>
      <c r="G34" s="33"/>
      <c r="H34" s="33"/>
      <c r="I34" s="33"/>
      <c r="J34" s="34"/>
      <c r="K34" s="36"/>
    </row>
    <row r="35" spans="2:17" x14ac:dyDescent="0.2">
      <c r="B35" s="38"/>
      <c r="C35" s="36"/>
      <c r="D35" s="36"/>
      <c r="E35" s="36"/>
      <c r="F35" s="36"/>
      <c r="G35" s="36"/>
      <c r="H35" s="36"/>
      <c r="I35" s="36"/>
      <c r="J35" s="37"/>
      <c r="K35" s="36"/>
    </row>
    <row r="36" spans="2:17" ht="39" customHeight="1" x14ac:dyDescent="0.2">
      <c r="B36" s="78" t="s">
        <v>59</v>
      </c>
      <c r="C36" s="88"/>
      <c r="D36" s="88"/>
      <c r="E36" s="88"/>
      <c r="F36" s="88"/>
      <c r="G36" s="88"/>
      <c r="H36" s="88"/>
      <c r="I36" s="88"/>
      <c r="J36" s="86"/>
      <c r="K36" s="63"/>
    </row>
    <row r="37" spans="2:17" x14ac:dyDescent="0.2">
      <c r="B37" s="38"/>
      <c r="C37" s="36"/>
      <c r="D37" s="36"/>
      <c r="E37" s="36"/>
      <c r="F37" s="36"/>
      <c r="G37" s="36"/>
      <c r="H37" s="36"/>
      <c r="I37" s="36"/>
      <c r="J37" s="37"/>
      <c r="K37" s="36"/>
    </row>
    <row r="38" spans="2:17" ht="27" customHeight="1" x14ac:dyDescent="0.2">
      <c r="B38" s="89" t="s">
        <v>60</v>
      </c>
      <c r="C38" s="90"/>
      <c r="D38" s="90"/>
      <c r="E38" s="90"/>
      <c r="F38" s="90"/>
      <c r="G38" s="90"/>
      <c r="H38" s="90"/>
      <c r="I38" s="90"/>
      <c r="J38" s="91"/>
      <c r="K38" s="58"/>
    </row>
    <row r="39" spans="2:17" x14ac:dyDescent="0.2">
      <c r="B39" s="38"/>
      <c r="C39" s="36"/>
      <c r="D39" s="36"/>
      <c r="E39" s="36"/>
      <c r="F39" s="36"/>
      <c r="G39" s="36"/>
      <c r="H39" s="36"/>
      <c r="I39" s="36"/>
      <c r="J39" s="37"/>
      <c r="K39" s="36"/>
    </row>
    <row r="40" spans="2:17" ht="25.5" customHeight="1" x14ac:dyDescent="0.2">
      <c r="B40" s="78" t="s">
        <v>56</v>
      </c>
      <c r="C40" s="85"/>
      <c r="D40" s="85"/>
      <c r="E40" s="85"/>
      <c r="F40" s="85"/>
      <c r="G40" s="85"/>
      <c r="H40" s="85"/>
      <c r="I40" s="85"/>
      <c r="J40" s="86"/>
      <c r="K40" s="63"/>
    </row>
    <row r="41" spans="2:17" x14ac:dyDescent="0.2">
      <c r="B41" s="38"/>
      <c r="C41" s="36"/>
      <c r="D41" s="36"/>
      <c r="E41" s="36"/>
      <c r="F41" s="36"/>
      <c r="G41" s="36"/>
      <c r="H41" s="36"/>
      <c r="I41" s="36"/>
      <c r="J41" s="37"/>
      <c r="K41" s="36"/>
    </row>
    <row r="42" spans="2:17" ht="27" customHeight="1" x14ac:dyDescent="0.2">
      <c r="B42" s="78" t="s">
        <v>57</v>
      </c>
      <c r="C42" s="85"/>
      <c r="D42" s="85"/>
      <c r="E42" s="85"/>
      <c r="F42" s="85"/>
      <c r="G42" s="85"/>
      <c r="H42" s="85"/>
      <c r="I42" s="85"/>
      <c r="J42" s="86"/>
      <c r="K42" s="63"/>
    </row>
    <row r="43" spans="2:17" x14ac:dyDescent="0.2">
      <c r="B43" s="38"/>
      <c r="C43" s="36"/>
      <c r="D43" s="36"/>
      <c r="E43" s="36"/>
      <c r="F43" s="36"/>
      <c r="G43" s="36"/>
      <c r="H43" s="36"/>
      <c r="I43" s="36"/>
      <c r="J43" s="37"/>
      <c r="K43" s="36"/>
    </row>
    <row r="44" spans="2:17" ht="39.75" customHeight="1" x14ac:dyDescent="0.2">
      <c r="B44" s="78" t="s">
        <v>58</v>
      </c>
      <c r="C44" s="87"/>
      <c r="D44" s="87"/>
      <c r="E44" s="87"/>
      <c r="F44" s="87"/>
      <c r="G44" s="87"/>
      <c r="H44" s="87"/>
      <c r="I44" s="87"/>
      <c r="J44" s="81"/>
      <c r="K44" s="64"/>
    </row>
    <row r="45" spans="2:17" ht="12.75" customHeight="1" x14ac:dyDescent="0.2">
      <c r="B45" s="52"/>
      <c r="C45" s="53"/>
      <c r="D45" s="53"/>
      <c r="E45" s="53"/>
      <c r="F45" s="53"/>
      <c r="G45" s="53"/>
      <c r="H45" s="53"/>
      <c r="I45" s="53"/>
      <c r="J45" s="54"/>
      <c r="K45" s="64"/>
    </row>
    <row r="46" spans="2:17" ht="24.75" customHeight="1" x14ac:dyDescent="0.2">
      <c r="B46" s="78" t="s">
        <v>78</v>
      </c>
      <c r="C46" s="80"/>
      <c r="D46" s="80"/>
      <c r="E46" s="80"/>
      <c r="F46" s="80"/>
      <c r="G46" s="80"/>
      <c r="H46" s="80"/>
      <c r="I46" s="80"/>
      <c r="J46" s="81"/>
      <c r="K46" s="64"/>
    </row>
    <row r="47" spans="2:17" ht="18" customHeight="1" x14ac:dyDescent="0.2">
      <c r="B47" s="68"/>
      <c r="C47" s="69"/>
      <c r="D47" s="69"/>
      <c r="E47" s="69"/>
      <c r="F47" s="69"/>
      <c r="G47" s="69"/>
      <c r="H47" s="69"/>
      <c r="I47" s="69"/>
      <c r="J47" s="70"/>
      <c r="K47" s="64"/>
    </row>
    <row r="48" spans="2:17" ht="24.75" customHeight="1" x14ac:dyDescent="0.2">
      <c r="B48" s="78" t="s">
        <v>79</v>
      </c>
      <c r="C48" s="79"/>
      <c r="D48" s="79"/>
      <c r="E48" s="79"/>
      <c r="F48" s="79"/>
      <c r="G48" s="79"/>
      <c r="H48" s="79"/>
      <c r="I48" s="79"/>
      <c r="J48" s="70"/>
      <c r="K48" s="64"/>
    </row>
    <row r="49" spans="2:11" x14ac:dyDescent="0.2">
      <c r="B49" s="55"/>
      <c r="C49" s="48"/>
      <c r="D49" s="48"/>
      <c r="E49" s="48"/>
      <c r="F49" s="48"/>
      <c r="G49" s="48"/>
      <c r="H49" s="48"/>
      <c r="I49" s="48"/>
      <c r="J49" s="50"/>
      <c r="K49" s="36"/>
    </row>
    <row r="50" spans="2:11" x14ac:dyDescent="0.2">
      <c r="B50" s="66" t="s">
        <v>80</v>
      </c>
    </row>
    <row r="52" spans="2:11" x14ac:dyDescent="0.2"/>
  </sheetData>
  <sheetProtection algorithmName="SHA-512" hashValue="BKXpgaugS8OEe6yNw5OcnRPzeABdaZhmVBJjPUT851LqqNiKT79tSoqPHr5Yh+UFLfbhZdo7eyGz4e6G59bOPQ==" saltValue="LKqWn2Kfj6y8Aqsqpyq5xg==" spinCount="100000" sheet="1" selectLockedCells="1"/>
  <mergeCells count="20">
    <mergeCell ref="C18:D18"/>
    <mergeCell ref="C15:D15"/>
    <mergeCell ref="C13:D13"/>
    <mergeCell ref="C12:D12"/>
    <mergeCell ref="B4:J4"/>
    <mergeCell ref="B5:J5"/>
    <mergeCell ref="B48:I48"/>
    <mergeCell ref="B46:J46"/>
    <mergeCell ref="B2:J2"/>
    <mergeCell ref="B42:J42"/>
    <mergeCell ref="B40:J40"/>
    <mergeCell ref="B44:J44"/>
    <mergeCell ref="B36:J36"/>
    <mergeCell ref="B38:J38"/>
    <mergeCell ref="C9:D9"/>
    <mergeCell ref="C8:D8"/>
    <mergeCell ref="C14:D14"/>
    <mergeCell ref="C17:D17"/>
    <mergeCell ref="C16:D16"/>
    <mergeCell ref="B20:J20"/>
  </mergeCells>
  <phoneticPr fontId="4" type="noConversion"/>
  <conditionalFormatting sqref="C16:C17">
    <cfRule type="expression" dxfId="3" priority="5" stopIfTrue="1">
      <formula>$C$15="PO"</formula>
    </cfRule>
    <cfRule type="expression" dxfId="2" priority="6" stopIfTrue="1">
      <formula>$C$15="VO"</formula>
    </cfRule>
  </conditionalFormatting>
  <conditionalFormatting sqref="B16:B17">
    <cfRule type="expression" dxfId="1" priority="7" stopIfTrue="1">
      <formula>$C$15="PO"</formula>
    </cfRule>
    <cfRule type="expression" dxfId="0" priority="8" stopIfTrue="1">
      <formula>$C$15="VO"</formula>
    </cfRule>
  </conditionalFormatting>
  <dataValidations count="7">
    <dataValidation type="list" allowBlank="1" showInputMessage="1" showErrorMessage="1" sqref="C15" xr:uid="{00000000-0002-0000-0000-000000000000}">
      <formula1>CAO</formula1>
    </dataValidation>
    <dataValidation type="list" allowBlank="1" showInputMessage="1" showErrorMessage="1" sqref="C16" xr:uid="{00000000-0002-0000-0000-000001000000}">
      <formula1>functiecategorie</formula1>
    </dataValidation>
    <dataValidation type="whole" operator="lessThan" allowBlank="1" showInputMessage="1" showErrorMessage="1" sqref="F11:K11" xr:uid="{00000000-0002-0000-0000-000002000000}">
      <formula1>2</formula1>
    </dataValidation>
    <dataValidation type="list" operator="lessThan" allowBlank="1" showInputMessage="1" showErrorMessage="1" sqref="C17:D17" xr:uid="{00000000-0002-0000-0000-000004000000}">
      <formula1>functieschaal</formula1>
    </dataValidation>
    <dataValidation type="decimal" allowBlank="1" showInputMessage="1" showErrorMessage="1" errorTitle="kilometers" error="Waarde moet groter dan 0 zijn, maar niet groter dan 75" sqref="C9:D9" xr:uid="{00000000-0002-0000-0000-000005000000}">
      <formula1>0.0000001</formula1>
      <formula2>75</formula2>
    </dataValidation>
    <dataValidation type="list" allowBlank="1" showInputMessage="1" showErrorMessage="1" sqref="C14:D14" xr:uid="{00000000-0002-0000-0000-000006000000}">
      <formula1>Tarief_BT</formula1>
    </dataValidation>
    <dataValidation type="whole" allowBlank="1" showInputMessage="1" showErrorMessage="1" sqref="C8:D8" xr:uid="{E07B4C7E-8C16-4DD5-8BC3-305A1C35D19E}">
      <formula1>2024</formula1>
      <formula2>2030</formula2>
    </dataValidation>
  </dataValidations>
  <hyperlinks>
    <hyperlink ref="B5:J5" location="'Berekening fiscaal voordeel'!B39" display="Gelieve rekening te houden met de aandachtspunten." xr:uid="{00000000-0004-0000-0000-000000000000}"/>
  </hyperlinks>
  <pageMargins left="0.51181102362204722" right="0.11811023622047245" top="0.35433070866141736" bottom="0.35433070866141736" header="0.31496062992125984" footer="0.31496062992125984"/>
  <pageSetup paperSize="9" scale="73" orientation="landscape" horizontalDpi="4294967293" verticalDpi="429496729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workbookViewId="0">
      <selection activeCell="C38" sqref="C38"/>
    </sheetView>
  </sheetViews>
  <sheetFormatPr defaultRowHeight="12.75" x14ac:dyDescent="0.2"/>
  <cols>
    <col min="3" max="3" width="16.140625" bestFit="1" customWidth="1"/>
    <col min="5" max="5" width="10.85546875" bestFit="1" customWidth="1"/>
    <col min="7" max="7" width="20" bestFit="1" customWidth="1"/>
    <col min="9" max="9" width="10.85546875" bestFit="1" customWidth="1"/>
    <col min="12" max="12" width="21.42578125" bestFit="1" customWidth="1"/>
  </cols>
  <sheetData>
    <row r="1" spans="1:17" x14ac:dyDescent="0.2">
      <c r="A1" s="71"/>
      <c r="B1" s="71"/>
      <c r="C1" t="s">
        <v>21</v>
      </c>
    </row>
    <row r="2" spans="1:17" x14ac:dyDescent="0.2">
      <c r="A2" s="71"/>
      <c r="B2" s="71"/>
      <c r="E2" t="s">
        <v>18</v>
      </c>
      <c r="G2" t="s">
        <v>18</v>
      </c>
    </row>
    <row r="3" spans="1:17" x14ac:dyDescent="0.2">
      <c r="A3" s="71"/>
      <c r="B3" s="71"/>
      <c r="C3" t="s">
        <v>11</v>
      </c>
      <c r="D3" t="s">
        <v>16</v>
      </c>
      <c r="E3">
        <v>8</v>
      </c>
      <c r="F3" t="s">
        <v>17</v>
      </c>
      <c r="G3">
        <v>25</v>
      </c>
      <c r="I3" s="11">
        <v>0.17</v>
      </c>
    </row>
    <row r="4" spans="1:17" x14ac:dyDescent="0.2">
      <c r="A4" s="71"/>
      <c r="B4" s="71"/>
      <c r="C4" t="s">
        <v>10</v>
      </c>
      <c r="D4" t="s">
        <v>16</v>
      </c>
      <c r="E4">
        <v>7</v>
      </c>
      <c r="F4" t="s">
        <v>17</v>
      </c>
      <c r="G4">
        <v>25</v>
      </c>
      <c r="I4" s="11">
        <v>0.17</v>
      </c>
    </row>
    <row r="5" spans="1:17" x14ac:dyDescent="0.2">
      <c r="A5" s="71"/>
      <c r="B5" s="71"/>
      <c r="C5" s="4"/>
      <c r="D5" s="4"/>
      <c r="E5" s="2"/>
      <c r="F5" s="2"/>
      <c r="G5" s="2"/>
      <c r="H5" s="2"/>
      <c r="I5" s="2"/>
      <c r="Q5" s="11"/>
    </row>
    <row r="6" spans="1:17" x14ac:dyDescent="0.2">
      <c r="C6" s="19" t="s">
        <v>35</v>
      </c>
      <c r="D6" s="20">
        <f>DATE('Berekening fiscaal voordeel'!C8,1,1)</f>
        <v>45292</v>
      </c>
      <c r="E6" s="4"/>
      <c r="F6" s="4"/>
      <c r="G6" s="4"/>
      <c r="H6" s="4"/>
      <c r="I6" s="4"/>
      <c r="K6" s="15" t="s">
        <v>53</v>
      </c>
      <c r="L6" s="10">
        <v>0</v>
      </c>
    </row>
    <row r="7" spans="1:17" x14ac:dyDescent="0.2">
      <c r="C7" s="19" t="s">
        <v>36</v>
      </c>
      <c r="D7" s="20">
        <f>DATE('Berekening fiscaal voordeel'!C8,12,31)</f>
        <v>45657</v>
      </c>
      <c r="E7" s="4"/>
      <c r="F7" s="4"/>
      <c r="G7" s="4"/>
      <c r="H7" s="4"/>
      <c r="I7" s="4"/>
      <c r="L7" s="10">
        <v>5.5399999999999998E-2</v>
      </c>
    </row>
    <row r="8" spans="1:17" x14ac:dyDescent="0.2">
      <c r="C8" s="19" t="s">
        <v>37</v>
      </c>
      <c r="D8" s="21">
        <f>IF('Berekening fiscaal voordeel'!F11=1,INT((D7-D6+WEEKDAY(D6-2))/7),0)</f>
        <v>53</v>
      </c>
      <c r="E8" s="4"/>
      <c r="F8" s="4"/>
      <c r="G8" s="4"/>
      <c r="H8" s="4"/>
      <c r="I8" s="4"/>
      <c r="L8" s="10">
        <v>0.28539999999999999</v>
      </c>
    </row>
    <row r="9" spans="1:17" x14ac:dyDescent="0.2">
      <c r="C9" s="19" t="s">
        <v>38</v>
      </c>
      <c r="D9" s="21">
        <f>IF('Berekening fiscaal voordeel'!G11=1,INT((D7-D6+WEEKDAY(D6-3))/7),0)</f>
        <v>53</v>
      </c>
      <c r="E9" s="2"/>
      <c r="K9" s="1"/>
      <c r="L9" s="10">
        <v>0.34499999999999997</v>
      </c>
      <c r="N9" s="1"/>
      <c r="O9" s="6"/>
    </row>
    <row r="10" spans="1:17" x14ac:dyDescent="0.2">
      <c r="C10" s="19" t="s">
        <v>39</v>
      </c>
      <c r="D10" s="21">
        <f>IF('Berekening fiscaal voordeel'!H11=1,INT((D7-D6+WEEKDAY(D6-4))/7),0)</f>
        <v>52</v>
      </c>
      <c r="E10" s="2"/>
      <c r="K10" s="4"/>
      <c r="L10" s="10">
        <v>0.4113</v>
      </c>
      <c r="N10" s="4"/>
      <c r="O10" s="6"/>
    </row>
    <row r="11" spans="1:17" x14ac:dyDescent="0.2">
      <c r="C11" s="19" t="s">
        <v>40</v>
      </c>
      <c r="D11" s="21">
        <f>IF('Berekening fiscaal voordeel'!I11=1,INT((D7-D6+WEEKDAY(D6-5))/7),0)</f>
        <v>52</v>
      </c>
      <c r="E11" s="2"/>
      <c r="F11" s="67"/>
      <c r="G11" s="6"/>
      <c r="H11" s="6"/>
      <c r="I11" s="8"/>
      <c r="K11" s="7"/>
      <c r="L11" s="10">
        <v>0.495</v>
      </c>
      <c r="N11" s="7"/>
      <c r="O11" s="6"/>
    </row>
    <row r="12" spans="1:17" x14ac:dyDescent="0.2">
      <c r="C12" s="19" t="s">
        <v>41</v>
      </c>
      <c r="D12" s="21">
        <f>IF('Berekening fiscaal voordeel'!J11=1,INT((D7-D6+WEEKDAY(D6-6))/7),0)</f>
        <v>52</v>
      </c>
      <c r="F12" s="2"/>
      <c r="G12" s="6"/>
      <c r="H12" s="6"/>
      <c r="I12" s="8"/>
      <c r="K12" s="7"/>
      <c r="L12" s="10">
        <v>0.50109999999999999</v>
      </c>
      <c r="N12" s="7"/>
      <c r="O12" s="9"/>
    </row>
    <row r="13" spans="1:17" x14ac:dyDescent="0.2">
      <c r="C13" s="7"/>
      <c r="D13" s="22">
        <f>SUM(D8:D12)</f>
        <v>262</v>
      </c>
      <c r="K13" s="7"/>
      <c r="L13" s="10">
        <v>0.56010000000000004</v>
      </c>
      <c r="N13" s="7"/>
      <c r="O13" s="9"/>
    </row>
    <row r="14" spans="1:17" x14ac:dyDescent="0.2">
      <c r="C14" s="7"/>
      <c r="D14" s="6"/>
      <c r="E14" s="6"/>
      <c r="F14" s="6"/>
      <c r="G14" s="6"/>
      <c r="H14" s="6"/>
      <c r="I14" s="6"/>
      <c r="K14" s="7"/>
      <c r="L14" s="6"/>
      <c r="N14" s="7"/>
      <c r="O14" s="9"/>
    </row>
    <row r="15" spans="1:17" x14ac:dyDescent="0.2">
      <c r="C15" s="27" t="s">
        <v>51</v>
      </c>
      <c r="D15" s="28">
        <f>NETWORKDAYS(D6,D7)</f>
        <v>262</v>
      </c>
      <c r="E15" s="6"/>
      <c r="F15" s="2"/>
      <c r="G15" s="2"/>
      <c r="H15" s="2"/>
      <c r="I15" s="2"/>
      <c r="L15" s="6"/>
    </row>
    <row r="16" spans="1:17" x14ac:dyDescent="0.2">
      <c r="C16" s="4"/>
      <c r="D16" s="6"/>
      <c r="E16" s="6"/>
      <c r="F16" s="2"/>
      <c r="G16" s="2"/>
      <c r="H16" s="2"/>
      <c r="I16" s="2"/>
      <c r="L16" s="9"/>
      <c r="O16" s="10"/>
    </row>
    <row r="17" spans="3:13" x14ac:dyDescent="0.2">
      <c r="H17" s="2"/>
      <c r="I17" s="2"/>
    </row>
    <row r="18" spans="3:13" x14ac:dyDescent="0.2">
      <c r="C18" s="4"/>
      <c r="D18" s="4"/>
      <c r="E18" s="2"/>
      <c r="F18" s="2"/>
      <c r="G18" s="2"/>
      <c r="H18" s="2"/>
      <c r="I18" s="2"/>
    </row>
    <row r="19" spans="3:13" x14ac:dyDescent="0.2">
      <c r="C19" s="4" t="s">
        <v>7</v>
      </c>
      <c r="D19" s="18" t="s">
        <v>30</v>
      </c>
      <c r="E19" s="2"/>
      <c r="F19" s="2"/>
      <c r="G19" s="2"/>
      <c r="H19" s="2" t="s">
        <v>15</v>
      </c>
      <c r="I19" s="2"/>
    </row>
    <row r="20" spans="3:13" x14ac:dyDescent="0.2">
      <c r="C20" s="4"/>
      <c r="D20" s="18" t="s">
        <v>31</v>
      </c>
      <c r="E20" s="2"/>
      <c r="F20" s="2"/>
      <c r="G20" s="2"/>
    </row>
    <row r="21" spans="3:13" x14ac:dyDescent="0.2">
      <c r="C21" s="4"/>
      <c r="D21" s="18" t="s">
        <v>32</v>
      </c>
      <c r="E21" s="2"/>
      <c r="F21" s="2"/>
      <c r="G21" s="2"/>
      <c r="H21" s="2" t="s">
        <v>10</v>
      </c>
      <c r="I21" s="2"/>
      <c r="J21" s="10">
        <v>8.3299999999999999E-2</v>
      </c>
      <c r="L21" t="s">
        <v>76</v>
      </c>
      <c r="M21">
        <v>1622.25</v>
      </c>
    </row>
    <row r="22" spans="3:13" x14ac:dyDescent="0.2">
      <c r="C22" s="4"/>
      <c r="D22" s="16" t="s">
        <v>33</v>
      </c>
      <c r="E22" s="2"/>
      <c r="F22" s="2"/>
      <c r="G22" s="2"/>
      <c r="H22" s="2" t="s">
        <v>22</v>
      </c>
      <c r="I22" s="2"/>
      <c r="J22" s="10">
        <v>8.3299999999999999E-2</v>
      </c>
      <c r="L22" t="s">
        <v>73</v>
      </c>
      <c r="M22">
        <v>302.5</v>
      </c>
    </row>
    <row r="23" spans="3:13" x14ac:dyDescent="0.2">
      <c r="C23" s="4"/>
      <c r="D23" s="4"/>
      <c r="E23" s="2"/>
      <c r="F23" s="2"/>
      <c r="G23" s="2"/>
      <c r="H23" s="2" t="s">
        <v>12</v>
      </c>
      <c r="I23" s="2"/>
      <c r="J23" s="10">
        <v>8.3000000000000004E-2</v>
      </c>
      <c r="L23" t="s">
        <v>16</v>
      </c>
      <c r="M23">
        <v>1110.22</v>
      </c>
    </row>
    <row r="24" spans="3:13" x14ac:dyDescent="0.2">
      <c r="C24" s="4" t="s">
        <v>9</v>
      </c>
      <c r="D24" s="4" t="s">
        <v>10</v>
      </c>
      <c r="E24" s="2"/>
      <c r="F24" s="2"/>
      <c r="G24" s="2"/>
      <c r="H24" s="2" t="s">
        <v>19</v>
      </c>
      <c r="I24" s="2"/>
      <c r="J24" s="10">
        <v>3.5000000000000003E-2</v>
      </c>
    </row>
    <row r="25" spans="3:13" x14ac:dyDescent="0.2">
      <c r="C25" s="4"/>
      <c r="D25" s="7" t="s">
        <v>11</v>
      </c>
      <c r="E25" s="2"/>
      <c r="F25" s="2"/>
      <c r="G25" s="2"/>
      <c r="H25" s="2" t="s">
        <v>13</v>
      </c>
      <c r="I25" s="2"/>
      <c r="J25" s="10">
        <v>6.7500000000000004E-2</v>
      </c>
      <c r="L25" t="s">
        <v>16</v>
      </c>
      <c r="M25">
        <v>979.36</v>
      </c>
    </row>
    <row r="26" spans="3:13" x14ac:dyDescent="0.2">
      <c r="D26" s="7"/>
      <c r="H26" s="14" t="s">
        <v>11</v>
      </c>
      <c r="J26" s="10">
        <v>8.3299999999999999E-2</v>
      </c>
    </row>
    <row r="27" spans="3:13" x14ac:dyDescent="0.2">
      <c r="C27" s="5" t="s">
        <v>43</v>
      </c>
      <c r="D27" s="23" t="s">
        <v>74</v>
      </c>
    </row>
    <row r="28" spans="3:13" x14ac:dyDescent="0.2">
      <c r="D28" s="23" t="s">
        <v>44</v>
      </c>
      <c r="H28" s="24" t="s">
        <v>45</v>
      </c>
      <c r="J28" s="15" t="s">
        <v>46</v>
      </c>
      <c r="K28">
        <f>IF(LEFT('Berekening fiscaal voordeel'!C16,3)="oop",10,0)</f>
        <v>0</v>
      </c>
    </row>
    <row r="29" spans="3:13" x14ac:dyDescent="0.2">
      <c r="J29" s="15" t="s">
        <v>47</v>
      </c>
      <c r="K29">
        <f>IF('Berekening fiscaal voordeel'!C17="1 t/m 8",1,0)</f>
        <v>0</v>
      </c>
    </row>
    <row r="30" spans="3:13" x14ac:dyDescent="0.2">
      <c r="K30">
        <f>K28+K29</f>
        <v>0</v>
      </c>
    </row>
    <row r="33" spans="3:15" x14ac:dyDescent="0.2">
      <c r="C33" s="1" t="s">
        <v>20</v>
      </c>
    </row>
    <row r="34" spans="3:15" x14ac:dyDescent="0.2">
      <c r="E34" s="1" t="s">
        <v>21</v>
      </c>
      <c r="G34" s="1" t="s">
        <v>48</v>
      </c>
      <c r="H34" s="1" t="s">
        <v>49</v>
      </c>
      <c r="L34">
        <v>0</v>
      </c>
      <c r="M34">
        <v>19645</v>
      </c>
      <c r="O34" s="13">
        <v>0.37</v>
      </c>
    </row>
    <row r="35" spans="3:15" x14ac:dyDescent="0.2">
      <c r="C35" s="5" t="s">
        <v>81</v>
      </c>
      <c r="E35" s="12">
        <f>IF(AND('Berekening fiscaal voordeel'!D11&gt;0,'Berekening fiscaal voordeel'!D11&lt;=5,'Berekening fiscaal voordeel'!C9&gt;=7,'Berekening fiscaal voordeel'!C9&lt;=25,'Berekening fiscaal voordeel'!C9&gt;=7),('Berekening fiscaal voordeel'!C9-7)*2*'Berekening fiscaal voordeel'!D11/5*208*I4,IF(AND('Berekening fiscaal voordeel'!D11&gt;0,'Berekening fiscaal voordeel'!D11&lt;=5,'Berekening fiscaal voordeel'!C9&gt;=7,'Berekening fiscaal voordeel'!C9&gt;=25),(25-7)*2*'Berekening fiscaal voordeel'!D11/5*208*I4,0))</f>
        <v>1272.96</v>
      </c>
      <c r="G35" s="12">
        <f>'Berekening fiscaal voordeel'!C13*'Berekening fiscaal voordeel'!C12*Blad2!J21*12</f>
        <v>3498.6000000000004</v>
      </c>
      <c r="H35" s="25">
        <f>IF(K30=11,M21*'Berekening fiscaal voordeel'!C12,IF(K30=12,M22*'Berekening fiscaal voordeel'!C12,IF(Blad2!K30=10,M20*'Berekening fiscaal voordeel'!C12,0)))</f>
        <v>0</v>
      </c>
      <c r="I35" s="26">
        <f>G35+H35</f>
        <v>3498.6000000000004</v>
      </c>
      <c r="L35">
        <v>19646</v>
      </c>
      <c r="M35">
        <v>55991</v>
      </c>
      <c r="O35" s="13">
        <v>0.42</v>
      </c>
    </row>
    <row r="36" spans="3:15" x14ac:dyDescent="0.2">
      <c r="E36" s="12"/>
      <c r="G36" s="12"/>
      <c r="L36">
        <v>55992</v>
      </c>
      <c r="O36" s="13">
        <v>0.52</v>
      </c>
    </row>
    <row r="37" spans="3:15" x14ac:dyDescent="0.2">
      <c r="C37" s="5" t="s">
        <v>82</v>
      </c>
      <c r="E37" s="12">
        <f>IF(AND('Berekening fiscaal voordeel'!D11&gt;0,'Berekening fiscaal voordeel'!D11&lt;=5,'Berekening fiscaal voordeel'!C9&gt;=8,'Berekening fiscaal voordeel'!C9&lt;=25,'Berekening fiscaal voordeel'!C9&gt;=8),'Berekening fiscaal voordeel'!C9*2*'Berekening fiscaal voordeel'!D11*13/3*I3,IF(AND('Berekening fiscaal voordeel'!D11&gt;0,'Berekening fiscaal voordeel'!D11&lt;=5,'Berekening fiscaal voordeel'!C9&gt;=8,'Berekening fiscaal voordeel'!C9&gt;=25),25*2*'Berekening fiscaal voordeel'!D11*13/3*I3,0))</f>
        <v>184.16666666666666</v>
      </c>
      <c r="G37" s="12">
        <f>'Berekening fiscaal voordeel'!C13*'Berekening fiscaal voordeel'!C12*Blad2!J26*12</f>
        <v>3498.6000000000004</v>
      </c>
      <c r="H37" s="25">
        <f>IF(K30&gt;10,M21*'Berekening fiscaal voordeel'!C12,IF(K30=10,M22*'Berekening fiscaal voordeel'!C12,0))</f>
        <v>0</v>
      </c>
      <c r="I37" s="26">
        <f>G37+H37</f>
        <v>3498.6000000000004</v>
      </c>
    </row>
  </sheetData>
  <sheetProtection algorithmName="SHA-512" hashValue="17VN96hCAKR6eLRhlBUAHxrRdNkNVJ3tsZLR/KTqjP6rjK5M/rnxRnXtit0XmIPXnEhe4fLapz5KMv4ghJ//3g==" saltValue="DqQ6q5fm7U/3apiNj90k7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vt:i4>
      </vt:variant>
    </vt:vector>
  </HeadingPairs>
  <TitlesOfParts>
    <vt:vector size="7" baseType="lpstr">
      <vt:lpstr>Berekening fiscaal voordeel</vt:lpstr>
      <vt:lpstr>Blad2</vt:lpstr>
      <vt:lpstr>'Berekening fiscaal voordeel'!Afdrukbereik</vt:lpstr>
      <vt:lpstr>CAO</vt:lpstr>
      <vt:lpstr>functiecategorie</vt:lpstr>
      <vt:lpstr>functieschaal</vt:lpstr>
      <vt:lpstr>Tarief_BT</vt:lpstr>
    </vt:vector>
  </TitlesOfParts>
  <Company>Dyade Zuid-West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erikhouke</dc:creator>
  <cp:lastModifiedBy>Peter de Vette</cp:lastModifiedBy>
  <cp:lastPrinted>2019-07-15T14:37:55Z</cp:lastPrinted>
  <dcterms:created xsi:type="dcterms:W3CDTF">2012-10-30T22:26:33Z</dcterms:created>
  <dcterms:modified xsi:type="dcterms:W3CDTF">2024-02-13T12:59:53Z</dcterms:modified>
</cp:coreProperties>
</file>