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https://dyade365.sharepoint.com/sites/af-ApplicatiebeheerPersoneel/Gedeelde  documenten/General/Afdeling/12. Website/bruto netto/"/>
    </mc:Choice>
  </mc:AlternateContent>
  <xr:revisionPtr revIDLastSave="194" documentId="8_{9EEE0155-409D-4D39-B73D-45C8789A48AD}" xr6:coauthVersionLast="47" xr6:coauthVersionMax="47" xr10:uidLastSave="{A766A4E1-C604-44FC-AF10-EA15C5581BDC}"/>
  <workbookProtection workbookAlgorithmName="SHA-512" workbookHashValue="K147UxaZ5KpOHORsPpkBlpUVy7vi9fHpiOLx9o2r4vch1LqPftO7X+BKLcZ3KgRKjT6kUzGU4QrZ3a6FQRIqSw==" workbookSaltValue="pmq5h7CNuvYv1OagGkE5MQ==" workbookSpinCount="100000" lockStructure="1"/>
  <bookViews>
    <workbookView xWindow="-120" yWindow="-120" windowWidth="29040" windowHeight="15840" xr2:uid="{00000000-000D-0000-FFFF-FFFF00000000}"/>
  </bookViews>
  <sheets>
    <sheet name="Introductie" sheetId="8" r:id="rId1"/>
    <sheet name="Toelichting PO" sheetId="9" r:id="rId2"/>
    <sheet name="Salarisberekening PO" sheetId="3" r:id="rId3"/>
    <sheet name="Toelichting VO" sheetId="10" r:id="rId4"/>
    <sheet name="Salarisberekening VO" sheetId="6" r:id="rId5"/>
    <sheet name="Loonbelasting tabel" sheetId="1" state="hidden" r:id="rId6"/>
    <sheet name="Pensioen" sheetId="5" state="hidden" r:id="rId7"/>
    <sheet name="Salaristabel VO" sheetId="7" state="hidden" r:id="rId8"/>
    <sheet name="Salaristabel PO" sheetId="2" state="hidden" r:id="rId9"/>
  </sheets>
  <definedNames>
    <definedName name="_xlnm._FilterDatabase" localSheetId="5" hidden="1">'Loonbelasting tabel'!$A$3:$O$1689</definedName>
    <definedName name="A_10">'Salarisberekening PO'!$V$2:$V$14</definedName>
    <definedName name="A_11">'Salarisberekening PO'!$W$2:$W$13</definedName>
    <definedName name="A_12">'Salarisberekening PO'!$X$2:$X$13</definedName>
    <definedName name="A_13">'Salarisberekening PO'!$Y$2:$Y$14</definedName>
    <definedName name="_xlnm.Print_Area" localSheetId="0">Introductie!$B$2:$L$35</definedName>
    <definedName name="_xlnm.Print_Area" localSheetId="2">'Salarisberekening PO'!$B$2:$I$50</definedName>
    <definedName name="_xlnm.Print_Area" localSheetId="4">'Salarisberekening VO'!$B$2:$J$46</definedName>
    <definedName name="_xlnm.Print_Area" localSheetId="8">'Salaristabel PO'!$A$3:$V$33</definedName>
    <definedName name="_xlnm.Print_Area" localSheetId="7">'Salaristabel VO'!$A$3:$R$37</definedName>
    <definedName name="_xlnm.Print_Area" localSheetId="3">'Toelichting VO'!$B$1:$M$53</definedName>
    <definedName name="_xlnm.Print_Titles" localSheetId="8">'Salaristabel PO'!$A:$A,'Salaristabel PO'!$3:$3</definedName>
    <definedName name="_xlnm.Print_Titles" localSheetId="7">'Salaristabel VO'!$A:$A,'Salaristabel VO'!$3:$3</definedName>
    <definedName name="D_11">'Salarisberekening PO'!$Z$2:$Z$13</definedName>
    <definedName name="D_12">'Salarisberekening PO'!$AA$2:$AA$13</definedName>
    <definedName name="D_13">'Salarisberekening PO'!$AB$2:$AB$14</definedName>
    <definedName name="D_14">'Salarisberekening PO'!$AC$2:$AC$12</definedName>
    <definedName name="D_15">'Salarisberekening PO'!$AD$2:$AD$14</definedName>
    <definedName name="HOS_overgangsrecht_S10">'Salarisberekening VO'!$AR$2:$AR$4</definedName>
    <definedName name="HOS_overgangsrecht_S11">'Salarisberekening VO'!$AS$2:$AS$5</definedName>
    <definedName name="HOS_overgangsrecht_S12">'Salarisberekening VO'!$AT$2:$AT$7</definedName>
    <definedName name="HOS_overgangsrecht_S13">'Salarisberekening VO'!$AU$2:$AU$4</definedName>
    <definedName name="HOS_overgangsrecht_S14">'Salarisberekening VO'!$AV$2:$AV$4</definedName>
    <definedName name="HOS_overgangsrecht_S15">'Salarisberekening VO'!$AW$2:$AW$4</definedName>
    <definedName name="HOS_overgangsrecht_S16">'Salarisberekening VO'!$AX$2:$AX$4</definedName>
    <definedName name="HOS_overgangsrecht_S17">'Salarisberekening VO'!$AY$2:$AY$4</definedName>
    <definedName name="HOS_overgangsrecht_S18">'Salarisberekening VO'!$AZ$2:$AZ$4</definedName>
    <definedName name="LB">'Salarisberekening PO'!$AE$2:$AE$13</definedName>
    <definedName name="LC">'Salarisberekening PO'!$AF$2:$AF$13</definedName>
    <definedName name="LD">'Salarisberekening PO'!$AG$2:$AG$13</definedName>
    <definedName name="LE">'Salarisberekening PO'!$AH$2:$AH$13</definedName>
    <definedName name="LIO">'Salarisberekening PO'!$AI$2</definedName>
    <definedName name="LIOb_VO">'Salarisberekening VO'!$Z$2</definedName>
    <definedName name="nieuw">'Salarisberekening VO'!$AH$2:$AH$16</definedName>
    <definedName name="Schaal_1">'Salarisberekening PO'!$AJ$2:$AJ$8</definedName>
    <definedName name="Schaal_1_VO">'Salarisberekening VO'!$AA$2:$AA$8</definedName>
    <definedName name="Schaal_10">'Salarisberekening PO'!$AS$2:$AS$14</definedName>
    <definedName name="Schaal_10_VO">'Salarisberekening VO'!$AJ$2:$AJ$14</definedName>
    <definedName name="Schaal_11">'Salarisberekening PO'!$AT$2:$AT$13</definedName>
    <definedName name="Schaal_11_VO">'Salarisberekening VO'!$AK$2:$AK$13</definedName>
    <definedName name="Schaal_12">'Salarisberekening PO'!$AU$2:$AU$13</definedName>
    <definedName name="Schaal_12_VO">'Salarisberekening VO'!$AL$2:$AL$13</definedName>
    <definedName name="Schaal_13">'Salarisberekening PO'!$AV$2:$AV$14</definedName>
    <definedName name="Schaal_13_VO">'Salarisberekening VO'!$AM$2:$AM$14</definedName>
    <definedName name="Schaal_14">'Salarisberekening PO'!$AW$2:$AW$12</definedName>
    <definedName name="Schaal_14_VO">'Salarisberekening VO'!$AN$2:$AN$12</definedName>
    <definedName name="Schaal_15">'Salarisberekening PO'!$AX$2:$AX$13</definedName>
    <definedName name="Schaal_15_VO">'Salarisberekening VO'!$AO$2:$AO$13</definedName>
    <definedName name="Schaal_16">'Salarisberekening PO'!$AY$2:$AY$13</definedName>
    <definedName name="Schaal_16_VO">'Salarisberekening VO'!$AP$2:$AP$13</definedName>
    <definedName name="Schaal_17">'Salarisberekening PO'!$AZ$2:$AZ$13</definedName>
    <definedName name="Schaal_17_VO">'Salarisberekening VO'!$AQ$2:$AQ$13</definedName>
    <definedName name="Schaal_2">'Salarisberekening PO'!$AK$2:$AK$9</definedName>
    <definedName name="Schaal_2_VO">'Salarisberekening VO'!$AB$2:$AB$9</definedName>
    <definedName name="Schaal_3">'Salarisberekening PO'!$AL$2:$AL$10</definedName>
    <definedName name="Schaal_3_VO">'Salarisberekening VO'!$AC$2:$AC$10</definedName>
    <definedName name="Schaal_4">'Salarisberekening PO'!$AM$2:$AM$12</definedName>
    <definedName name="Schaal_4_VO">'Salarisberekening VO'!$AD$2:$AD$12</definedName>
    <definedName name="Schaal_5">'Salarisberekening PO'!$AN$2:$AN$12</definedName>
    <definedName name="Schaal_5_VO">'Salarisberekening VO'!$AE$2:$AE$12</definedName>
    <definedName name="Schaal_6">'Salarisberekening PO'!$AO$2:$AO$12</definedName>
    <definedName name="Schaal_6_VO">'Salarisberekening VO'!$AF$2:$AF$12</definedName>
    <definedName name="Schaal_7">'Salarisberekening PO'!$AP$2:$AP$13</definedName>
    <definedName name="Schaal_7_VO">'Salarisberekening VO'!$AG$2:$AG$13</definedName>
    <definedName name="Schaal_8">'Salarisberekening PO'!$AQ$2:$AQ$13</definedName>
    <definedName name="Schaal_8_VO">'Salarisberekening VO'!$AH$2:$AH$13</definedName>
    <definedName name="Schaal_9">'Salarisberekening PO'!$AR$2:$AR$11</definedName>
    <definedName name="Schaal_9_VO">'Salarisberekening VO'!$AI$2:$AI$11</definedName>
    <definedName name="Schaal_ID1">'Salarisberekening VO'!$S$2:$S$8</definedName>
    <definedName name="Schaal_ID2">'Salarisberekening VO'!$T$2:$T$9</definedName>
    <definedName name="Schaal_ID3">'Salarisberekening VO'!$U$2:$U$10</definedName>
    <definedName name="Schaal_LB_VO">'Salarisberekening VO'!$V$2:$V$13</definedName>
    <definedName name="Schaal_LC_VO">'Salarisberekening VO'!$W$2:$W$13</definedName>
    <definedName name="Schaal_LD_VO">'Salarisberekening VO'!$X$2:$X$13</definedName>
    <definedName name="Schaal_LE_VO">'Salarisberekening VO'!$Y$2:$Y$13</definedName>
    <definedName name="schalen" localSheetId="4">'Salarisberekening VO'!$R$2:$R$43</definedName>
    <definedName name="schalen">'Salarisberekening PO'!$Q$2:$Q$32</definedName>
    <definedName name="Schalen_VO">'Salarisberekening VO'!$R$2:$R$35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4" i="6" l="1"/>
  <c r="P53" i="6"/>
  <c r="P52" i="6"/>
  <c r="P35" i="6"/>
  <c r="P45" i="6"/>
  <c r="P46" i="6"/>
  <c r="P47" i="6"/>
  <c r="P48" i="6"/>
  <c r="P49" i="6"/>
  <c r="P50" i="6"/>
  <c r="P44" i="6"/>
  <c r="T17" i="3"/>
  <c r="T18" i="3"/>
  <c r="T19" i="3"/>
  <c r="T20" i="3"/>
  <c r="T21" i="3"/>
  <c r="T22" i="3"/>
  <c r="T23" i="3"/>
  <c r="T16" i="3"/>
  <c r="T37" i="7"/>
  <c r="S37" i="7"/>
  <c r="T36" i="7"/>
  <c r="S36" i="7"/>
  <c r="T35" i="7"/>
  <c r="S35" i="7"/>
  <c r="T34" i="7"/>
  <c r="S34" i="7"/>
  <c r="T33" i="7"/>
  <c r="S33" i="7"/>
  <c r="T32" i="7"/>
  <c r="S32" i="7"/>
  <c r="T31" i="7"/>
  <c r="S31" i="7"/>
  <c r="T30" i="7"/>
  <c r="S30" i="7"/>
  <c r="T29" i="7"/>
  <c r="S29" i="7"/>
  <c r="T28" i="7"/>
  <c r="S28" i="7"/>
  <c r="T27" i="7"/>
  <c r="S27" i="7"/>
  <c r="T26" i="7"/>
  <c r="S26" i="7"/>
  <c r="T25" i="7"/>
  <c r="S25" i="7"/>
  <c r="T24" i="7"/>
  <c r="S24" i="7"/>
  <c r="T23" i="7"/>
  <c r="S23" i="7"/>
  <c r="T22" i="7"/>
  <c r="S22" i="7"/>
  <c r="T21" i="7"/>
  <c r="S21" i="7"/>
  <c r="T20" i="7"/>
  <c r="S20" i="7"/>
  <c r="T19" i="7"/>
  <c r="S19" i="7"/>
  <c r="T18" i="7"/>
  <c r="S18" i="7"/>
  <c r="T17" i="7"/>
  <c r="S17" i="7"/>
  <c r="T16" i="7"/>
  <c r="S16" i="7"/>
  <c r="T15" i="7"/>
  <c r="S15" i="7"/>
  <c r="T14" i="7"/>
  <c r="S14" i="7"/>
  <c r="T13" i="7"/>
  <c r="S13" i="7"/>
  <c r="T12" i="7"/>
  <c r="S12" i="7"/>
  <c r="T11" i="7"/>
  <c r="S11" i="7"/>
  <c r="T10" i="7"/>
  <c r="S10" i="7"/>
  <c r="T9" i="7"/>
  <c r="S9" i="7"/>
  <c r="T8" i="7"/>
  <c r="S8" i="7"/>
  <c r="T7" i="7"/>
  <c r="S7" i="7"/>
  <c r="T6" i="7"/>
  <c r="S6" i="7"/>
  <c r="T5" i="7"/>
  <c r="S5" i="7"/>
  <c r="T4" i="7"/>
  <c r="S4" i="7"/>
  <c r="P1" i="3"/>
  <c r="T12" i="3" s="1"/>
  <c r="R32" i="3"/>
  <c r="S32" i="3" s="1"/>
  <c r="R9" i="3"/>
  <c r="R7" i="3"/>
  <c r="R6" i="3"/>
  <c r="R3" i="3"/>
  <c r="R10" i="3"/>
  <c r="W34" i="2"/>
  <c r="W33" i="2"/>
  <c r="W32" i="2"/>
  <c r="W31" i="2"/>
  <c r="W30" i="2"/>
  <c r="W29" i="2"/>
  <c r="W28" i="2"/>
  <c r="W27" i="2"/>
  <c r="W26" i="2"/>
  <c r="W25" i="2"/>
  <c r="W24" i="2"/>
  <c r="W23" i="2"/>
  <c r="W22" i="2"/>
  <c r="W21" i="2"/>
  <c r="W20" i="2"/>
  <c r="W19" i="2"/>
  <c r="W18" i="2"/>
  <c r="G17" i="2"/>
  <c r="W16" i="2"/>
  <c r="W15" i="2"/>
  <c r="W14" i="2"/>
  <c r="W13" i="2"/>
  <c r="W12" i="2"/>
  <c r="W11" i="2"/>
  <c r="W10" i="2"/>
  <c r="W9" i="2"/>
  <c r="W8" i="2"/>
  <c r="W7" i="2"/>
  <c r="W6" i="2"/>
  <c r="W5" i="2"/>
  <c r="W4" i="2"/>
  <c r="O53" i="3"/>
  <c r="O52" i="3"/>
  <c r="I18" i="3" s="1"/>
  <c r="T2" i="3" l="1"/>
  <c r="T10" i="3"/>
  <c r="T9" i="3"/>
  <c r="T8" i="3"/>
  <c r="T7" i="3"/>
  <c r="T6" i="3"/>
  <c r="T5" i="3"/>
  <c r="T4" i="3"/>
  <c r="T3" i="3"/>
  <c r="T11" i="3"/>
  <c r="T33" i="3" s="1"/>
  <c r="B19" i="5" s="1"/>
  <c r="T14" i="3"/>
  <c r="T13" i="3"/>
  <c r="T31" i="3"/>
  <c r="T24" i="3"/>
  <c r="T30" i="3"/>
  <c r="T32" i="3"/>
  <c r="T29" i="3"/>
  <c r="T28" i="3"/>
  <c r="T27" i="3"/>
  <c r="T26" i="3"/>
  <c r="T25" i="3"/>
  <c r="B39" i="6"/>
  <c r="B38" i="3"/>
  <c r="B3" i="3"/>
  <c r="I13" i="3" l="1"/>
  <c r="I10" i="3"/>
  <c r="O45" i="3"/>
  <c r="O46" i="3" s="1"/>
  <c r="I6" i="3" s="1"/>
  <c r="P33" i="3" l="1"/>
  <c r="R31" i="3"/>
  <c r="S31" i="3" s="1"/>
  <c r="R30" i="3"/>
  <c r="S30" i="3" s="1"/>
  <c r="R29" i="3"/>
  <c r="S29" i="3" s="1"/>
  <c r="R28" i="3"/>
  <c r="S28" i="3" s="1"/>
  <c r="R27" i="3"/>
  <c r="S27" i="3" s="1"/>
  <c r="R26" i="3"/>
  <c r="S26" i="3" s="1"/>
  <c r="R25" i="3"/>
  <c r="S25" i="3" s="1"/>
  <c r="R24" i="3"/>
  <c r="S24" i="3" s="1"/>
  <c r="R23" i="3"/>
  <c r="S23" i="3" s="1"/>
  <c r="R22" i="3"/>
  <c r="S22" i="3" s="1"/>
  <c r="R21" i="3"/>
  <c r="S21" i="3" s="1"/>
  <c r="R20" i="3"/>
  <c r="S20" i="3" s="1"/>
  <c r="R19" i="3"/>
  <c r="S19" i="3" s="1"/>
  <c r="R18" i="3"/>
  <c r="S18" i="3" s="1"/>
  <c r="R17" i="3"/>
  <c r="S17" i="3" s="1"/>
  <c r="R16" i="3"/>
  <c r="S16" i="3" s="1"/>
  <c r="R15" i="3"/>
  <c r="S15" i="3" s="1"/>
  <c r="R14" i="3"/>
  <c r="S14" i="3" s="1"/>
  <c r="R13" i="3"/>
  <c r="S13" i="3" s="1"/>
  <c r="R12" i="3"/>
  <c r="S12" i="3" s="1"/>
  <c r="R11" i="3"/>
  <c r="S11" i="3" s="1"/>
  <c r="S10" i="3"/>
  <c r="S9" i="3"/>
  <c r="R8" i="3"/>
  <c r="S8" i="3" s="1"/>
  <c r="S7" i="3"/>
  <c r="S6" i="3"/>
  <c r="R5" i="3"/>
  <c r="S5" i="3" s="1"/>
  <c r="R4" i="3"/>
  <c r="S4" i="3" s="1"/>
  <c r="S3" i="3"/>
  <c r="R2" i="3"/>
  <c r="S2" i="3" s="1"/>
  <c r="O3" i="3"/>
  <c r="I11" i="3" l="1"/>
  <c r="N41" i="3"/>
  <c r="O16" i="6"/>
  <c r="I13" i="6" s="1"/>
  <c r="I8" i="3" l="1"/>
  <c r="B20" i="5"/>
  <c r="I11" i="6"/>
  <c r="I8" i="6"/>
  <c r="N69" i="6" l="1"/>
  <c r="N70" i="6"/>
  <c r="M37" i="3"/>
  <c r="M38" i="3"/>
  <c r="B2" i="9" l="1"/>
  <c r="B2" i="10"/>
  <c r="B3" i="6" l="1"/>
  <c r="B26" i="5" l="1"/>
  <c r="I17" i="6"/>
  <c r="I7" i="6"/>
  <c r="I19" i="3" l="1"/>
  <c r="I9" i="3"/>
  <c r="B13" i="5" l="1"/>
  <c r="B46" i="6"/>
  <c r="I43" i="6" l="1"/>
  <c r="I42" i="6"/>
  <c r="I41" i="6"/>
  <c r="P2" i="6"/>
  <c r="I42" i="3"/>
  <c r="I41" i="3"/>
  <c r="I40" i="3"/>
  <c r="Q1" i="6"/>
  <c r="P24" i="6" l="1"/>
  <c r="P59" i="6" s="1"/>
  <c r="I5" i="6"/>
  <c r="O77" i="6"/>
  <c r="P26" i="6"/>
  <c r="P27" i="6"/>
  <c r="P28" i="6"/>
  <c r="P29" i="6"/>
  <c r="P30" i="6"/>
  <c r="P31" i="6"/>
  <c r="P32" i="6"/>
  <c r="P33" i="6"/>
  <c r="P25" i="6"/>
  <c r="B30" i="5"/>
  <c r="P38" i="6" l="1"/>
  <c r="P51" i="6"/>
  <c r="P41" i="6"/>
  <c r="P42" i="6"/>
  <c r="P39" i="6"/>
  <c r="P36" i="6"/>
  <c r="P37" i="6"/>
  <c r="P43" i="6"/>
  <c r="P55" i="6"/>
  <c r="O59" i="6" s="1"/>
  <c r="B33" i="5" s="1"/>
  <c r="P57" i="6"/>
  <c r="P56" i="6"/>
  <c r="P40" i="6"/>
  <c r="P58" i="6"/>
  <c r="O15" i="6"/>
  <c r="O17" i="6"/>
  <c r="B12" i="5" l="1"/>
  <c r="O4" i="3"/>
  <c r="P1" i="6"/>
  <c r="O5" i="3" l="1"/>
  <c r="O17" i="3" s="1"/>
  <c r="P3" i="6"/>
  <c r="O76" i="6"/>
  <c r="O78" i="6"/>
  <c r="O18" i="6" l="1"/>
  <c r="I10" i="6" s="1"/>
  <c r="I6" i="6"/>
  <c r="I9" i="6" s="1"/>
  <c r="I7" i="3"/>
  <c r="I12" i="3"/>
  <c r="O79" i="6"/>
  <c r="O80" i="6" s="1"/>
  <c r="B27" i="5" l="1"/>
  <c r="B14" i="5"/>
  <c r="O81" i="6"/>
  <c r="I16" i="6" s="1"/>
  <c r="N68" i="6"/>
  <c r="N67" i="6"/>
  <c r="O62" i="6"/>
  <c r="O63" i="6" s="1"/>
  <c r="O64" i="6" s="1"/>
  <c r="O14" i="6"/>
  <c r="E21" i="6"/>
  <c r="I14" i="6" s="1"/>
  <c r="N19" i="3" l="1"/>
  <c r="N21" i="3"/>
  <c r="B16" i="5"/>
  <c r="B15" i="5"/>
  <c r="O65" i="6"/>
  <c r="N71" i="6"/>
  <c r="B17" i="5" l="1"/>
  <c r="B18" i="5" s="1"/>
  <c r="M36" i="3"/>
  <c r="M35" i="3"/>
  <c r="N20" i="3"/>
  <c r="N18" i="3"/>
  <c r="B21" i="5" l="1"/>
  <c r="C21" i="3" s="1"/>
  <c r="M39" i="3"/>
  <c r="N30" i="3"/>
  <c r="N31" i="3" s="1"/>
  <c r="N32" i="3" s="1"/>
  <c r="N33" i="3" l="1"/>
  <c r="I14" i="3"/>
  <c r="E22" i="3"/>
  <c r="I16" i="3" s="1"/>
  <c r="I15" i="3" l="1"/>
  <c r="N29" i="3" s="1"/>
  <c r="O49" i="3" s="1"/>
  <c r="O48" i="3" l="1"/>
  <c r="I17" i="3" s="1"/>
  <c r="B25" i="5" l="1"/>
  <c r="I12" i="6"/>
  <c r="O61" i="6" l="1"/>
  <c r="O13" i="6" s="1"/>
  <c r="B28" i="5"/>
  <c r="B29" i="5"/>
  <c r="O12" i="6" l="1"/>
  <c r="I15" i="6" s="1"/>
  <c r="B31" i="5"/>
  <c r="B32" i="5" s="1"/>
  <c r="B34" i="5" s="1"/>
  <c r="C20" i="6" s="1"/>
  <c r="I21" i="3"/>
  <c r="I1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de Vette</author>
  </authors>
  <commentList>
    <comment ref="C7" authorId="0" shapeId="0" xr:uid="{00000000-0006-0000-0200-000001000000}">
      <text>
        <r>
          <rPr>
            <b/>
            <sz val="9"/>
            <color indexed="81"/>
            <rFont val="Tahoma"/>
            <family val="2"/>
          </rPr>
          <t>Schaal:</t>
        </r>
        <r>
          <rPr>
            <sz val="9"/>
            <color indexed="81"/>
            <rFont val="Tahoma"/>
            <family val="2"/>
          </rPr>
          <t xml:space="preserve">
Selecteer eerst de schaal</t>
        </r>
      </text>
    </comment>
    <comment ref="D7" authorId="0" shapeId="0" xr:uid="{00000000-0006-0000-0200-000002000000}">
      <text>
        <r>
          <rPr>
            <b/>
            <sz val="9"/>
            <color indexed="81"/>
            <rFont val="Tahoma"/>
            <family val="2"/>
          </rPr>
          <t>Regelnummer:</t>
        </r>
        <r>
          <rPr>
            <sz val="9"/>
            <color indexed="81"/>
            <rFont val="Tahoma"/>
            <family val="2"/>
          </rPr>
          <t xml:space="preserve">
En vervolgens het regelnummer</t>
        </r>
      </text>
    </comment>
    <comment ref="C8" authorId="0" shapeId="0" xr:uid="{00000000-0006-0000-0200-000003000000}">
      <text>
        <r>
          <rPr>
            <b/>
            <sz val="9"/>
            <color indexed="81"/>
            <rFont val="Tahoma"/>
            <family val="2"/>
          </rPr>
          <t>Werktijdfactor:</t>
        </r>
        <r>
          <rPr>
            <sz val="9"/>
            <color indexed="81"/>
            <rFont val="Tahoma"/>
            <family val="2"/>
          </rPr>
          <t xml:space="preserve">
Voer de werktijdfactor in waarvoor u een berekening wenst te maken.</t>
        </r>
      </text>
    </comment>
    <comment ref="C12" authorId="0" shapeId="0" xr:uid="{00000000-0006-0000-0200-000005000000}">
      <text>
        <r>
          <rPr>
            <b/>
            <sz val="9"/>
            <color indexed="81"/>
            <rFont val="Tahoma"/>
            <family val="2"/>
          </rPr>
          <t>Loonheffingskorting:</t>
        </r>
        <r>
          <rPr>
            <sz val="9"/>
            <color indexed="81"/>
            <rFont val="Tahoma"/>
            <family val="2"/>
          </rPr>
          <t xml:space="preserve">
De loonheffingskorting mag slechts bij 1 werkgever worden toegepast</t>
        </r>
      </text>
    </comment>
    <comment ref="C15" authorId="0" shapeId="0" xr:uid="{00000000-0006-0000-0200-000006000000}">
      <text>
        <r>
          <rPr>
            <b/>
            <sz val="9"/>
            <color indexed="81"/>
            <rFont val="Tahoma"/>
            <family val="2"/>
          </rPr>
          <t>Uitlooptoeslag:</t>
        </r>
        <r>
          <rPr>
            <sz val="9"/>
            <color indexed="81"/>
            <rFont val="Tahoma"/>
            <family val="2"/>
          </rPr>
          <t xml:space="preserve">
Deze toelage wordt berekend op basis van uw keuze en van het salarisniveau</t>
        </r>
      </text>
    </comment>
    <comment ref="C16" authorId="0" shapeId="0" xr:uid="{00000000-0006-0000-0200-000007000000}">
      <text>
        <r>
          <rPr>
            <b/>
            <sz val="9"/>
            <color indexed="81"/>
            <rFont val="Tahoma"/>
            <family val="2"/>
          </rPr>
          <t xml:space="preserve">Aanvullende bruto vergoeding
</t>
        </r>
        <r>
          <rPr>
            <sz val="9"/>
            <color indexed="81"/>
            <rFont val="Tahoma"/>
            <family val="2"/>
          </rPr>
          <t xml:space="preserve">Indien u recht heeft op een aanvullende bruto vergoeding van uw werkgever, voer hier dan het overeengekomen bedrag in.
</t>
        </r>
      </text>
    </comment>
    <comment ref="C17" authorId="0" shapeId="0" xr:uid="{00000000-0006-0000-0200-000008000000}">
      <text>
        <r>
          <rPr>
            <b/>
            <sz val="9"/>
            <color indexed="81"/>
            <rFont val="Tahoma"/>
            <family val="2"/>
          </rPr>
          <t xml:space="preserve">Aanvullende netto vergoeding
</t>
        </r>
        <r>
          <rPr>
            <sz val="9"/>
            <color indexed="81"/>
            <rFont val="Tahoma"/>
            <family val="2"/>
          </rPr>
          <t xml:space="preserve">Indien u recht heeft op een aanvullende netto vergoeding van uw werkgever, voer hier dan het overeengekomen bedrag in.
</t>
        </r>
      </text>
    </comment>
    <comment ref="C20" authorId="0" shapeId="0" xr:uid="{00000000-0006-0000-0200-000009000000}">
      <text>
        <r>
          <rPr>
            <b/>
            <sz val="9"/>
            <color indexed="81"/>
            <rFont val="Tahoma"/>
            <family val="2"/>
          </rPr>
          <t xml:space="preserve">Pensioengrondslag per jaar:
</t>
        </r>
        <r>
          <rPr>
            <sz val="9"/>
            <color indexed="81"/>
            <rFont val="Tahoma"/>
            <family val="2"/>
          </rPr>
          <t xml:space="preserve">Voer het bedrag in zoals dit vermeld is op uw salarisspecificatie. Heeft u nog geen salarisspecificatie ontvangen, neem dan het bedrag over dat in het blauw gearceerde veld hieronder staat. Let op!!. Dit is een indicatie.
</t>
        </r>
      </text>
    </comment>
    <comment ref="C22" authorId="0" shapeId="0" xr:uid="{00000000-0006-0000-0200-00000A000000}">
      <text>
        <r>
          <rPr>
            <b/>
            <sz val="9"/>
            <color indexed="81"/>
            <rFont val="Tahoma"/>
            <family val="2"/>
          </rPr>
          <t>IPAP Loyalis:</t>
        </r>
        <r>
          <rPr>
            <sz val="9"/>
            <color indexed="81"/>
            <rFont val="Tahoma"/>
            <family val="2"/>
          </rPr>
          <t xml:space="preserve">
Voer de dekking die u heeft afgesloten bij Loyalis in. Indien een collectieve verzekering via uw werkgever voor dan daarnaast ook het premiepercentage in zoals dat op uw salarisspecificatie is vermeld.
</t>
        </r>
      </text>
    </comment>
    <comment ref="C32" authorId="0" shapeId="0" xr:uid="{00000000-0006-0000-0200-00000B000000}">
      <text>
        <r>
          <rPr>
            <b/>
            <sz val="9"/>
            <color indexed="81"/>
            <rFont val="Tahoma"/>
            <family val="2"/>
          </rPr>
          <t>Duurzame inzetbaarheid:</t>
        </r>
        <r>
          <rPr>
            <sz val="9"/>
            <color indexed="81"/>
            <rFont val="Tahoma"/>
            <family val="2"/>
          </rPr>
          <t xml:space="preserve">
Voer het aantal uur in dat verlof wordt opgenomen en het berekende kortingspercentage.</t>
        </r>
      </text>
    </comment>
    <comment ref="C36" authorId="0" shapeId="0" xr:uid="{00000000-0006-0000-0200-00000C000000}">
      <text>
        <r>
          <rPr>
            <b/>
            <sz val="9"/>
            <color indexed="81"/>
            <rFont val="Tahoma"/>
            <family val="2"/>
          </rPr>
          <t>Betaald OS:</t>
        </r>
        <r>
          <rPr>
            <sz val="9"/>
            <color indexed="81"/>
            <rFont val="Tahoma"/>
            <family val="2"/>
          </rPr>
          <t xml:space="preserve">
Selecteer de leeftijd van het kind waarvoor verlof wordt opgenomen (maximum leeftijd is 3 jaar).
</t>
        </r>
      </text>
    </comment>
    <comment ref="C37" authorId="0" shapeId="0" xr:uid="{00000000-0006-0000-0200-00000D000000}">
      <text>
        <r>
          <rPr>
            <b/>
            <sz val="9"/>
            <color indexed="81"/>
            <rFont val="Tahoma"/>
            <family val="2"/>
          </rPr>
          <t>Betaald OS:</t>
        </r>
        <r>
          <rPr>
            <sz val="9"/>
            <color indexed="81"/>
            <rFont val="Tahoma"/>
            <family val="2"/>
          </rPr>
          <t xml:space="preserve">
Voer het gemiddeld aantal uur verlof per week in.</t>
        </r>
      </text>
    </comment>
    <comment ref="C40" authorId="0" shapeId="0" xr:uid="{00000000-0006-0000-0200-00000E000000}">
      <text>
        <r>
          <rPr>
            <b/>
            <sz val="9"/>
            <color indexed="81"/>
            <rFont val="Tahoma"/>
            <family val="2"/>
          </rPr>
          <t>Onbetaald OS:</t>
        </r>
        <r>
          <rPr>
            <sz val="9"/>
            <color indexed="81"/>
            <rFont val="Tahoma"/>
            <family val="2"/>
          </rPr>
          <t xml:space="preserve">
Voer de omvang van het verlof in.</t>
        </r>
      </text>
    </comment>
    <comment ref="C43" authorId="0" shapeId="0" xr:uid="{00000000-0006-0000-0200-00000F000000}">
      <text>
        <r>
          <rPr>
            <b/>
            <sz val="9"/>
            <color indexed="81"/>
            <rFont val="Tahoma"/>
            <family val="2"/>
          </rPr>
          <t>Korting wegens ziekte:</t>
        </r>
        <r>
          <rPr>
            <sz val="9"/>
            <color indexed="81"/>
            <rFont val="Tahoma"/>
            <family val="2"/>
          </rPr>
          <t xml:space="preserve">
Indien u langer dan 1 jaar ziek bent, voer dan het ziekteverzuimpercentage in. Let op!! Het ziekteverzuimpercentage is niet afhankelijk van de omvang van uw benoeming.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de Vette</author>
  </authors>
  <commentList>
    <comment ref="C6" authorId="0" shapeId="0" xr:uid="{00000000-0006-0000-0400-000001000000}">
      <text>
        <r>
          <rPr>
            <b/>
            <sz val="9"/>
            <color indexed="81"/>
            <rFont val="Tahoma"/>
            <family val="2"/>
          </rPr>
          <t xml:space="preserve">Schaal:
</t>
        </r>
        <r>
          <rPr>
            <sz val="9"/>
            <color indexed="81"/>
            <rFont val="Arial"/>
            <family val="2"/>
          </rPr>
          <t>Selecteer eerst de schaal</t>
        </r>
        <r>
          <rPr>
            <sz val="9"/>
            <color indexed="81"/>
            <rFont val="Tahoma"/>
            <family val="2"/>
          </rPr>
          <t xml:space="preserve">
</t>
        </r>
      </text>
    </comment>
    <comment ref="D6" authorId="0" shapeId="0" xr:uid="{00000000-0006-0000-0400-000002000000}">
      <text>
        <r>
          <rPr>
            <b/>
            <sz val="9"/>
            <color indexed="81"/>
            <rFont val="Arial"/>
            <family val="2"/>
          </rPr>
          <t xml:space="preserve">Regelnummer:
</t>
        </r>
        <r>
          <rPr>
            <sz val="9"/>
            <color indexed="81"/>
            <rFont val="Arial"/>
            <family val="2"/>
          </rPr>
          <t>En vervolgens het regelnummer</t>
        </r>
        <r>
          <rPr>
            <sz val="9"/>
            <color indexed="81"/>
            <rFont val="Tahoma"/>
            <family val="2"/>
          </rPr>
          <t xml:space="preserve">
</t>
        </r>
      </text>
    </comment>
    <comment ref="C11" authorId="0" shapeId="0" xr:uid="{00000000-0006-0000-0400-000004000000}">
      <text>
        <r>
          <rPr>
            <b/>
            <sz val="9"/>
            <color indexed="81"/>
            <rFont val="Arial"/>
            <family val="2"/>
          </rPr>
          <t xml:space="preserve">Loonheffingskorting:
</t>
        </r>
        <r>
          <rPr>
            <sz val="9"/>
            <color indexed="81"/>
            <rFont val="Arial"/>
            <family val="2"/>
          </rPr>
          <t>De loonheffingskorting mag slechts bij 1 werkgever worden toegepast</t>
        </r>
      </text>
    </comment>
    <comment ref="C14" authorId="0" shapeId="0" xr:uid="{00000000-0006-0000-0400-000005000000}">
      <text>
        <r>
          <rPr>
            <b/>
            <sz val="9"/>
            <color indexed="81"/>
            <rFont val="Arial"/>
            <family val="2"/>
          </rPr>
          <t xml:space="preserve">Uitlooptoeslag:
</t>
        </r>
        <r>
          <rPr>
            <sz val="9"/>
            <color indexed="81"/>
            <rFont val="Arial"/>
            <family val="2"/>
          </rPr>
          <t>Deze toelage wordt berekend op basis van uw keuze en van het salarisniveau</t>
        </r>
        <r>
          <rPr>
            <sz val="9"/>
            <color indexed="81"/>
            <rFont val="Tahoma"/>
            <family val="2"/>
          </rPr>
          <t xml:space="preserve">
</t>
        </r>
      </text>
    </comment>
    <comment ref="C19" authorId="0" shapeId="0" xr:uid="{00000000-0006-0000-0400-000006000000}">
      <text>
        <r>
          <rPr>
            <b/>
            <sz val="9"/>
            <color indexed="81"/>
            <rFont val="Tahoma"/>
            <family val="2"/>
          </rPr>
          <t xml:space="preserve">Pensioengrondslag per jaar:
</t>
        </r>
        <r>
          <rPr>
            <sz val="9"/>
            <color indexed="81"/>
            <rFont val="Tahoma"/>
            <family val="2"/>
          </rPr>
          <t xml:space="preserve">Voer het bedrag in zoals dit vermeld is op uw salarisspecificatie. Heeft u nog geen salarisspecificatie ontvangen, neem dan </t>
        </r>
        <r>
          <rPr>
            <b/>
            <u/>
            <sz val="9"/>
            <color indexed="81"/>
            <rFont val="Tahoma"/>
            <family val="2"/>
          </rPr>
          <t>hier</t>
        </r>
        <r>
          <rPr>
            <sz val="9"/>
            <color indexed="81"/>
            <rFont val="Tahoma"/>
            <family val="2"/>
          </rPr>
          <t xml:space="preserve"> het bedrag over dat in het blauw gearceerde veld hieronder staat. Let op!!!! Dit is een indicatie.
</t>
        </r>
      </text>
    </comment>
    <comment ref="C21" authorId="0" shapeId="0" xr:uid="{00000000-0006-0000-0400-000007000000}">
      <text>
        <r>
          <rPr>
            <b/>
            <sz val="9"/>
            <color indexed="81"/>
            <rFont val="Arial"/>
            <family val="2"/>
          </rPr>
          <t xml:space="preserve">IPAP Loyalis:
</t>
        </r>
        <r>
          <rPr>
            <sz val="9"/>
            <color indexed="81"/>
            <rFont val="Arial"/>
            <family val="2"/>
          </rPr>
          <t xml:space="preserve">Voer de dekking die u heeft afgesloten bij Loyalis in. Indien een collectieve verzekering </t>
        </r>
        <r>
          <rPr>
            <sz val="9"/>
            <color indexed="81"/>
            <rFont val="Tahoma"/>
            <family val="2"/>
          </rPr>
          <t xml:space="preserve">via uw werkgever voor dan daarnaast ook het premiepercentage in zoals dat op uw salarisspecificatie is vermeld
</t>
        </r>
      </text>
    </comment>
    <comment ref="C33" authorId="0" shapeId="0" xr:uid="{00000000-0006-0000-0400-000008000000}">
      <text>
        <r>
          <rPr>
            <b/>
            <sz val="9"/>
            <color indexed="81"/>
            <rFont val="Tahoma"/>
            <family val="2"/>
          </rPr>
          <t xml:space="preserve">Levensfasebewust Personeelsbeleid:
</t>
        </r>
        <r>
          <rPr>
            <sz val="9"/>
            <color indexed="81"/>
            <rFont val="Tahoma"/>
            <family val="2"/>
          </rPr>
          <t xml:space="preserve">Voer het aantal uur in dat verlof wordt opgenomen en het berekende kortingspercentage.
</t>
        </r>
      </text>
    </comment>
    <comment ref="C37" authorId="0" shapeId="0" xr:uid="{00000000-0006-0000-0400-000009000000}">
      <text>
        <r>
          <rPr>
            <b/>
            <sz val="9"/>
            <color indexed="81"/>
            <rFont val="Arial"/>
            <family val="2"/>
          </rPr>
          <t xml:space="preserve">Betaald OS:
</t>
        </r>
        <r>
          <rPr>
            <sz val="9"/>
            <color indexed="81"/>
            <rFont val="Arial"/>
            <family val="2"/>
          </rPr>
          <t xml:space="preserve">Selecteer de leeftijd van het kind waarvoor ouderschapsverlof wordt opgenomen (maximumleeftijd is 3 jaar)
.
</t>
        </r>
      </text>
    </comment>
    <comment ref="C38" authorId="0" shapeId="0" xr:uid="{00000000-0006-0000-0400-00000A000000}">
      <text>
        <r>
          <rPr>
            <b/>
            <sz val="9"/>
            <color indexed="81"/>
            <rFont val="Arial"/>
            <family val="2"/>
          </rPr>
          <t xml:space="preserve">Betaald OS:
</t>
        </r>
        <r>
          <rPr>
            <sz val="9"/>
            <color indexed="81"/>
            <rFont val="Arial"/>
            <family val="2"/>
          </rPr>
          <t xml:space="preserve">Voer het gemiddeld aantal uur verlof per week in. In het VO wordt gerekend dat een volledige werkweek 36,86 uur is.
</t>
        </r>
      </text>
    </comment>
    <comment ref="C41" authorId="0" shapeId="0" xr:uid="{00000000-0006-0000-0400-00000B000000}">
      <text>
        <r>
          <rPr>
            <b/>
            <sz val="9"/>
            <color indexed="81"/>
            <rFont val="Arial"/>
            <family val="2"/>
          </rPr>
          <t xml:space="preserve">Betaald OS:
</t>
        </r>
        <r>
          <rPr>
            <sz val="9"/>
            <color indexed="81"/>
            <rFont val="Arial"/>
            <family val="2"/>
          </rPr>
          <t xml:space="preserve">Voer het kortingspercentage Raet in.
</t>
        </r>
      </text>
    </comment>
    <comment ref="C44" authorId="0" shapeId="0" xr:uid="{00000000-0006-0000-0400-00000C000000}">
      <text>
        <r>
          <rPr>
            <b/>
            <sz val="9"/>
            <color indexed="81"/>
            <rFont val="Arial"/>
            <family val="2"/>
          </rPr>
          <t xml:space="preserve">Korting wegens ziekte:
</t>
        </r>
        <r>
          <rPr>
            <sz val="9"/>
            <color indexed="81"/>
            <rFont val="Arial"/>
            <family val="2"/>
          </rPr>
          <t xml:space="preserve">Indien u langer dan 1 jaar ziek bent, voer dan het ziekteverzuimpercentage in. Let op!! Het ziekteverzuimpercentage is niet afhankelijk van de omvang van uw benoeming.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Bé Keizer</author>
  </authors>
  <commentList>
    <comment ref="C63" authorId="0" shapeId="0" xr:uid="{00000000-0006-0000-0800-000001000000}">
      <text>
        <r>
          <rPr>
            <sz val="9"/>
            <color indexed="81"/>
            <rFont val="Tahoma"/>
            <family val="2"/>
          </rPr>
          <t xml:space="preserve">
Bijstelling per 1 juli 2014 i.v.m. aaanpassing minimumloon naar 1.495,20.</t>
        </r>
      </text>
    </comment>
  </commentList>
</comments>
</file>

<file path=xl/sharedStrings.xml><?xml version="1.0" encoding="utf-8"?>
<sst xmlns="http://schemas.openxmlformats.org/spreadsheetml/2006/main" count="678" uniqueCount="383">
  <si>
    <t>jonger dan AOW gerechtigde leeftijd</t>
  </si>
  <si>
    <t>Salaristabel</t>
  </si>
  <si>
    <t>salaristabellen</t>
  </si>
  <si>
    <t>regels</t>
  </si>
  <si>
    <t>LB</t>
  </si>
  <si>
    <t>LC</t>
  </si>
  <si>
    <t>LD</t>
  </si>
  <si>
    <t>LE</t>
  </si>
  <si>
    <t>LIOb</t>
  </si>
  <si>
    <t>Loonheffingskorting</t>
  </si>
  <si>
    <t>Geboortedatum</t>
  </si>
  <si>
    <t>Pensioengrondslag per jaar</t>
  </si>
  <si>
    <t>Toelage schaaluitloop</t>
  </si>
  <si>
    <t>Uitlooptoeslag</t>
  </si>
  <si>
    <t>Inkomenstoeslag</t>
  </si>
  <si>
    <t>Premie pensioen</t>
  </si>
  <si>
    <t>Premie AOP</t>
  </si>
  <si>
    <t>ja</t>
  </si>
  <si>
    <t>nee</t>
  </si>
  <si>
    <t>Toepassen loonheffingskorting</t>
  </si>
  <si>
    <t>schaal</t>
  </si>
  <si>
    <t>Schaal_1</t>
  </si>
  <si>
    <t>Schaal_2</t>
  </si>
  <si>
    <t>Schaal_3</t>
  </si>
  <si>
    <t>Schaal_4</t>
  </si>
  <si>
    <t>Schaal_5</t>
  </si>
  <si>
    <t>Schaal_6</t>
  </si>
  <si>
    <t>Schaal_7</t>
  </si>
  <si>
    <t>Schaal_8</t>
  </si>
  <si>
    <t>Schaal_9</t>
  </si>
  <si>
    <t>Schaal_10</t>
  </si>
  <si>
    <t>Schaal_11</t>
  </si>
  <si>
    <t>Schaal_12</t>
  </si>
  <si>
    <t>Schaal_13</t>
  </si>
  <si>
    <t>Schaal_14</t>
  </si>
  <si>
    <t>Schaal_15</t>
  </si>
  <si>
    <t>Schaal_16</t>
  </si>
  <si>
    <t>Uitlooptoeslag LB</t>
  </si>
  <si>
    <t>Uitlooptoeslag LC</t>
  </si>
  <si>
    <t>Uitlooptoeslag LD</t>
  </si>
  <si>
    <t>Reiskostenvergoeding</t>
  </si>
  <si>
    <t>Reisdagen per week</t>
  </si>
  <si>
    <t>Afstand woning werk in kilometers enkele reis</t>
  </si>
  <si>
    <t>Korting duurzame inzetbaarheid</t>
  </si>
  <si>
    <t>Korting betaald ouderschapsverlof</t>
  </si>
  <si>
    <t>Korting wegens ziekte</t>
  </si>
  <si>
    <t>Loonheffing</t>
  </si>
  <si>
    <t>Netto</t>
  </si>
  <si>
    <t>Percentage levensloop</t>
  </si>
  <si>
    <t>Schaal en regelnummer</t>
  </si>
  <si>
    <t>Werktijdfactor</t>
  </si>
  <si>
    <t>Premie OP/NP</t>
  </si>
  <si>
    <t>IPAP Loyalis</t>
  </si>
  <si>
    <t>n.v.t.</t>
  </si>
  <si>
    <t>IPAP collectief werkgever</t>
  </si>
  <si>
    <t>IPAP gedeeltelijke a.o.</t>
  </si>
  <si>
    <t>IPAP volledige a.o.</t>
  </si>
  <si>
    <t>IPAP beide dekkingen</t>
  </si>
  <si>
    <t>Premie aanvullend IPAP</t>
  </si>
  <si>
    <t>Duurzame inzetbaarheid</t>
  </si>
  <si>
    <t>Uren duurzame inzetbaarheid per jaar</t>
  </si>
  <si>
    <t>Kortingspercentage duurzame inzetbaarheid</t>
  </si>
  <si>
    <t>Percentage ziekteverzuim</t>
  </si>
  <si>
    <t>Loon loonheffing</t>
  </si>
  <si>
    <t>leeftijd</t>
  </si>
  <si>
    <t>vandaag</t>
  </si>
  <si>
    <t>Keuze belastingtabel</t>
  </si>
  <si>
    <t>Salarisschaal en werktijdfactor</t>
  </si>
  <si>
    <t>Geboortedatum en loonheffingskorting</t>
  </si>
  <si>
    <t>Pensioengrondslag en aanvullend Invaliditeitspensioen</t>
  </si>
  <si>
    <t>Toepassen toelagen</t>
  </si>
  <si>
    <t>Diverse kortingen</t>
  </si>
  <si>
    <t>Salaris</t>
  </si>
  <si>
    <t>Grondslag OP zonder korting ziekte</t>
  </si>
  <si>
    <t>Grondslag OP met korting ziekte</t>
  </si>
  <si>
    <t>Grondslag AOP zonder korting ziekte</t>
  </si>
  <si>
    <t>Grondslag AOP met korting ziekte</t>
  </si>
  <si>
    <t>Invoer</t>
  </si>
  <si>
    <t>Berekening</t>
  </si>
  <si>
    <t>schaal / regel</t>
  </si>
  <si>
    <t>ID1</t>
  </si>
  <si>
    <t>ID2</t>
  </si>
  <si>
    <t>ID3</t>
  </si>
  <si>
    <t>10G</t>
  </si>
  <si>
    <t>11G</t>
  </si>
  <si>
    <t>12G</t>
  </si>
  <si>
    <t>13G</t>
  </si>
  <si>
    <t>14G</t>
  </si>
  <si>
    <t>15G</t>
  </si>
  <si>
    <t>16G</t>
  </si>
  <si>
    <t>17G</t>
  </si>
  <si>
    <t>18G</t>
  </si>
  <si>
    <t>Schaal_ID1</t>
  </si>
  <si>
    <t>Schaal_ID2</t>
  </si>
  <si>
    <t>Schaal_ID3</t>
  </si>
  <si>
    <t>Schaal_LB_VO</t>
  </si>
  <si>
    <t>Schaal_LC_VO</t>
  </si>
  <si>
    <t>Schaal_LD_VO</t>
  </si>
  <si>
    <t>Schaal_LE_VO</t>
  </si>
  <si>
    <t>LIOb_VO</t>
  </si>
  <si>
    <t>Schaal_1_VO</t>
  </si>
  <si>
    <t>Schaal_2_VO</t>
  </si>
  <si>
    <t>Schaal_3_VO</t>
  </si>
  <si>
    <t>Schaal_4_VO</t>
  </si>
  <si>
    <t>Schaal_5_VO</t>
  </si>
  <si>
    <t>Schaal_6_VO</t>
  </si>
  <si>
    <t>Schaal_7_VO</t>
  </si>
  <si>
    <t>Schaal_8_VO</t>
  </si>
  <si>
    <t>Schaal_9_VO</t>
  </si>
  <si>
    <t>Schaal_10_VO</t>
  </si>
  <si>
    <t>Schaal_11_VO</t>
  </si>
  <si>
    <t>Schaal_12_VO</t>
  </si>
  <si>
    <t>Schaal_13_VO</t>
  </si>
  <si>
    <t>Schaal_14_VO</t>
  </si>
  <si>
    <t>Schaal_15_VO</t>
  </si>
  <si>
    <t>Schaal_16_VO</t>
  </si>
  <si>
    <t>Schaal_17_VO</t>
  </si>
  <si>
    <t>HOS_overgangsrecht_S10</t>
  </si>
  <si>
    <t>HOS_overgangsrecht_S11</t>
  </si>
  <si>
    <t>HOS_overgangsrecht_S12</t>
  </si>
  <si>
    <t>HOS_overgangsrecht_S13</t>
  </si>
  <si>
    <t>HOS_overgangsrecht_S14</t>
  </si>
  <si>
    <t>HOS_overgangsrecht_S15</t>
  </si>
  <si>
    <t>HOS_overgangsrecht_S16</t>
  </si>
  <si>
    <t>HOS_overgangsrecht_S17</t>
  </si>
  <si>
    <t>HOS_overgangsrecht_S18</t>
  </si>
  <si>
    <t>Benoeming 1e jaar</t>
  </si>
  <si>
    <t>Bedrag per kilometer</t>
  </si>
  <si>
    <t>Maximum aantal kilometers na 1e jaar</t>
  </si>
  <si>
    <t>Maximum bedrag 1e jaar</t>
  </si>
  <si>
    <t>Keuze berekening reiskostenvergoeding</t>
  </si>
  <si>
    <t>Levensfasebewust Personeelsbeleid</t>
  </si>
  <si>
    <t>Korting levensfasebewust PB</t>
  </si>
  <si>
    <t>Aantal te vergoeden kilometers</t>
  </si>
  <si>
    <t>Aantal maanden</t>
  </si>
  <si>
    <t>Vergoeding per maand</t>
  </si>
  <si>
    <t>Tenminste 8 kilometer</t>
  </si>
  <si>
    <t xml:space="preserve">Door middel van dit spreadsheet kunt u een indicatieve berekening maken van uw netto salaris. </t>
  </si>
  <si>
    <t>Om een berekening te maken moet u de geel gearceerde velden invoeren of een keuze maken ("ja"/"nee").</t>
  </si>
  <si>
    <t>De oranje gearceerde velden kunt u invullen als de situatie op u van toepassing is.</t>
  </si>
  <si>
    <t>Geef hier aan welke CAO op u van toepassing is om naar de betreffende berekening te gaan</t>
  </si>
  <si>
    <t>Aan deze berekening kunnen geen rechten worden ontleend.</t>
  </si>
  <si>
    <t>Loon</t>
  </si>
  <si>
    <t>VT</t>
  </si>
  <si>
    <t>EJU</t>
  </si>
  <si>
    <t>Percentage VT</t>
  </si>
  <si>
    <t>Percentage EJU</t>
  </si>
  <si>
    <t>Totaal per maand</t>
  </si>
  <si>
    <t>Per jaar</t>
  </si>
  <si>
    <t>Totaal indicatie pensioeninkomen</t>
  </si>
  <si>
    <t>Globale berekening grondslag pensioen</t>
  </si>
  <si>
    <t>Berekening jaarinkomen PO</t>
  </si>
  <si>
    <t>Berekening jaarinkomen VO</t>
  </si>
  <si>
    <t>HOS_overgangsrecht_S1013</t>
  </si>
  <si>
    <t>HOS_overgangsrecht_S1116</t>
  </si>
  <si>
    <t>HOS_overgangsrecht_S1216</t>
  </si>
  <si>
    <t>HOS_overgangsrecht_S1312</t>
  </si>
  <si>
    <t>HOS_overgangsrecht_S1410</t>
  </si>
  <si>
    <t>HOS_overgangsrecht_S1511</t>
  </si>
  <si>
    <t>HOS_overgangsrecht_S1611</t>
  </si>
  <si>
    <t>HOS_overgangsrecht_S1711</t>
  </si>
  <si>
    <t>HOS_overgangsrecht_S188</t>
  </si>
  <si>
    <t>LIOb_VO1</t>
  </si>
  <si>
    <t>Schaal_1_VO7</t>
  </si>
  <si>
    <t>Schaal_10_VO13</t>
  </si>
  <si>
    <t>Schaal_13_VO13</t>
  </si>
  <si>
    <t>Schaal_14_VO11</t>
  </si>
  <si>
    <t>Schaal_15_VO12</t>
  </si>
  <si>
    <t>Schaal_16_VO12</t>
  </si>
  <si>
    <t>Schaal_17_VO12</t>
  </si>
  <si>
    <t>Schaal_2_VO8</t>
  </si>
  <si>
    <t>Schaal_3_VO9</t>
  </si>
  <si>
    <t>Schaal_4_VO11</t>
  </si>
  <si>
    <t>Schaal_6_VO11</t>
  </si>
  <si>
    <t>Schaal_7_VO12</t>
  </si>
  <si>
    <t>Schaal_9_VO10</t>
  </si>
  <si>
    <t>Schaal_ID28</t>
  </si>
  <si>
    <t>Schaal_ID39</t>
  </si>
  <si>
    <t>Schaal_LB_VO12</t>
  </si>
  <si>
    <t>Schaal_LC_VO12</t>
  </si>
  <si>
    <t>Schaal_LD_VO12</t>
  </si>
  <si>
    <t>Schaal_LE_VO12</t>
  </si>
  <si>
    <t>Functiecategorie</t>
  </si>
  <si>
    <t>Directie</t>
  </si>
  <si>
    <t>Leraar</t>
  </si>
  <si>
    <t>Overige functies</t>
  </si>
  <si>
    <t>ID schaal 1</t>
  </si>
  <si>
    <t>ID schaal 2</t>
  </si>
  <si>
    <t>ID schaal 3</t>
  </si>
  <si>
    <t>OP schaal LB</t>
  </si>
  <si>
    <t>OP schaal LC</t>
  </si>
  <si>
    <t>OP schaal LD</t>
  </si>
  <si>
    <t>OP schaal LE</t>
  </si>
  <si>
    <t>LIO schaal LB</t>
  </si>
  <si>
    <t>Schaal 1</t>
  </si>
  <si>
    <t>Schaal 2</t>
  </si>
  <si>
    <t>Schaal 3</t>
  </si>
  <si>
    <t>Schaal 4</t>
  </si>
  <si>
    <t>Schaal 5</t>
  </si>
  <si>
    <t>Schaal 6</t>
  </si>
  <si>
    <t>Schaal 7</t>
  </si>
  <si>
    <t>Schaal 8</t>
  </si>
  <si>
    <t>Schaal 9</t>
  </si>
  <si>
    <t>Schaal 10</t>
  </si>
  <si>
    <t>Schaal 11</t>
  </si>
  <si>
    <t>Schaal 12</t>
  </si>
  <si>
    <t>Schaal 13</t>
  </si>
  <si>
    <t>Schaal 14</t>
  </si>
  <si>
    <t>Schaal 15</t>
  </si>
  <si>
    <t>Schaal 16</t>
  </si>
  <si>
    <t>Schaal 17</t>
  </si>
  <si>
    <t>HOS garantie schaal 10</t>
  </si>
  <si>
    <t>HOS garantie schaal 11</t>
  </si>
  <si>
    <t>HOS garantie schaal 12</t>
  </si>
  <si>
    <t>HOS garantie schaal 13</t>
  </si>
  <si>
    <t>HOS garantie schaal 14</t>
  </si>
  <si>
    <t>HOS garantie schaal 15</t>
  </si>
  <si>
    <t>HOS garantie schaal 16</t>
  </si>
  <si>
    <t>HOS garantie schaal 17</t>
  </si>
  <si>
    <t>HOS garantie schaal 18</t>
  </si>
  <si>
    <t>Toelagen</t>
  </si>
  <si>
    <t>Toelichting PO</t>
  </si>
  <si>
    <t>Toelichting</t>
  </si>
  <si>
    <t>De werknemer die op 1 augustus 2003 aanspraak maakte op een toelage zoals vermeld in bijlage A8 van de CAO PO, blijft deze aanspraak behouden zolang hij benoemd of aangesteld blijft in de functie waarop die toelage is gebaseerd.</t>
  </si>
  <si>
    <t>Terug naar salarisberekening PO</t>
  </si>
  <si>
    <t>Eenmaal per jaar wordt uw pensioengrondslag berekend. Dit gebeurt naar de situatie op 1 januari van dat jaar, of als u later indienst treedt dat jaar per de datum ingang van uw dienstverband.
 Indien u in het bezit bent van een salarissspecificatie van het huidige jaar vult u de pensioengrondslag per jaar in. Alleen als u nog geen salarisspecificatie heeft ontvangen, neem dan in de gele cel het bedrag over dat als indicatie berekend is.</t>
  </si>
  <si>
    <t>Berekening duurzame inzetbaarheid</t>
  </si>
  <si>
    <t>Via de regeling duurzame inzetbaarheid kunt u, indien u aan de voorwaarden van de regeling voldoet, een aantal uur per jaar van uw taakomvang omzetten in gedeeltelijk betaald verlof. Op de website van Dyade (www.dyade.nl) is onder zelf berekenen een spreadsheet beschikbaar waarmee berekend kan worden welk recht op verlof er bestaat en wat het kortingspercentage is.</t>
  </si>
  <si>
    <t>Betaald ouderschapsverlof</t>
  </si>
  <si>
    <t>Indien u langer dan een jaar ziek bent wordt uw salaris gekort met 30%. Het ziekteverzuimpercentage dat u in dit spreadsheet invoert is onafhankelijk van de omvang van uw dienstverband. Als u volledig ziek bent en een dienstverband heeft van wtf 0,5000 is er nog steeds sprake van een ziekteverzuimpercentage van 100%.</t>
  </si>
  <si>
    <r>
      <rPr>
        <sz val="11"/>
        <rFont val="Arial"/>
        <family val="2"/>
      </rPr>
      <t xml:space="preserve">Via Loyalis kunt u zich verzekeren tegen de financiele gevolgen van mogelijke arbeidsongeschiktheid. Indien u zelf een verzekering afsluit bij Loyalis via een semi collectief contract gelden standaard premiepercentages bij de gekozen dekking.
Indien uw werkgever een collectieve verzekering heeft afgesloten bij Loyalis, is het premiepercentage van toepassing dat uw werkgever heeft bedongen bij Loyalis. Bij een collectieve verzekering kiest u in eerste instantie in het </t>
    </r>
    <r>
      <rPr>
        <b/>
        <sz val="11"/>
        <rFont val="Arial"/>
        <family val="2"/>
      </rPr>
      <t>gele vak</t>
    </r>
    <r>
      <rPr>
        <sz val="11"/>
        <rFont val="Arial"/>
        <family val="2"/>
      </rPr>
      <t xml:space="preserve"> voor collectief. Hierna vult u in het </t>
    </r>
    <r>
      <rPr>
        <b/>
        <sz val="11"/>
        <rFont val="Arial"/>
        <family val="2"/>
      </rPr>
      <t>oranje vak</t>
    </r>
    <r>
      <rPr>
        <sz val="11"/>
        <rFont val="Arial"/>
        <family val="2"/>
      </rPr>
      <t xml:space="preserve"> het premiepercentage in.</t>
    </r>
  </si>
  <si>
    <t>www.dyade.nl</t>
  </si>
  <si>
    <t>Voor maandelijkse actuele berichtgeving rond uw salarisbetaling kunt u zich aanmelden voor de gratis maandbrief salarisbetaling op www.dyade.nl of via onderstaande hyperlink.</t>
  </si>
  <si>
    <t>Loonbelastingtabel</t>
  </si>
  <si>
    <t>Percentages Pensioenpremie</t>
  </si>
  <si>
    <t>Toelichting VO</t>
  </si>
  <si>
    <t>De maandelijkse uitlooptoeslag is bestemd voor de werknemer behorend tot de functiecategorie leraar die op 31 december 1999 en op 1 januari 2000 in dienst was bij dezelfde werkgever in dezelfde functie met dezelfde maximumschaal, dan wel op 1 januari 2000 bij een andere werkgever in dienst is getreden in dezelfde functie met dezelfde maximumschaal en die op 1 januari 2000:
a. langer dan een schooljaar bezoldigd werd volgens het hoogste bedrag van de hoogste aanloopschaal, of
b. bezoldigd werd volgens de bij de functie behorende maximumschaal, of
c. een salaris ontving hoger dan het reguliere maximumsalaris van de functie, zulks op grond van een garantieregeling.</t>
  </si>
  <si>
    <t>Terug naar salarisberekening VO</t>
  </si>
  <si>
    <t>Eenmaal per jaar wordt uw pensioengrondslag berekend. Dit gebeurt naar de situatie op 1 januari van dat jaar, of als u later indienst treedt dat jaar per de datum ingang van uw dienstverband.
Indien u in het bezit bent van een salarissspecificatie van het huidige jaar vult u de pensioengrondslag per jaar in. Alleen als u nog geen salarisspecificatie heeft ontvangen, neem dan in de gele cel het bedrag over dat als indicatie berekend is.</t>
  </si>
  <si>
    <r>
      <t xml:space="preserve">Een reiskostenvergoeding wordt toegekend als u tenminste 8 kilometer enkele reis werkt vanaf uw woonadres. De vergoeding aan personeelsleden met les- en/of behandeltaken is gebaseerd op 10 maanden per jaar. Voor personeelsleden zonder les- en/of behandeltaken is dit 11 maanden. Het maximum aantal te vergoeden kilometers is 25 kilometer enkele reis. Personeelsleden die in het eerste jaar indienst zijn bij de werkgever ontvangen de vergoeden over alle gereisde kilometers. De vergoeding is wel gemaximeerd op de kosten openbaar vervoer voor deze personeelsleden. In de indicatieve berekening is met de laatste beperking </t>
    </r>
    <r>
      <rPr>
        <b/>
        <sz val="11"/>
        <color theme="1"/>
        <rFont val="Arial"/>
        <family val="2"/>
      </rPr>
      <t>geen rekening gehouden</t>
    </r>
    <r>
      <rPr>
        <sz val="11"/>
        <color theme="1"/>
        <rFont val="Arial"/>
        <family val="2"/>
      </rPr>
      <t>.</t>
    </r>
  </si>
  <si>
    <t>Via de regeling Levensfasebewust Personeelsbeleid kunt u, indien u aan de voorwaarden van de regeling voldoet, een aantal uur per jaar van uw taakomvang omzetten in gedeeltelijk betaald verlof. Op de website van Dyade (www.dyade.nl) is onder zelf berekenen een spreadsheet beschikbaar waarmee berekend kan worden welk recht op verlof er bestaat en wat het kortingspercentage is.</t>
  </si>
  <si>
    <t>Kortingspercentage lfpb</t>
  </si>
  <si>
    <t>Berekening LFPB</t>
  </si>
  <si>
    <t>Aanvullende bruto vergoeding</t>
  </si>
  <si>
    <t>Aanvullende netto vergoeding</t>
  </si>
  <si>
    <t>Aanvullende bruto vergoeding (per maand)</t>
  </si>
  <si>
    <t>Aanvullende netto vergoeding (per maand)</t>
  </si>
  <si>
    <t>OOP schaal 1</t>
  </si>
  <si>
    <t>OOP schaal 2</t>
  </si>
  <si>
    <t>OOP schaal 3</t>
  </si>
  <si>
    <t>OOP schaal 4</t>
  </si>
  <si>
    <t>OOP schaal 5</t>
  </si>
  <si>
    <t>OOP schaal 6</t>
  </si>
  <si>
    <t>OOP schaal 7</t>
  </si>
  <si>
    <t>OOP schaal 8</t>
  </si>
  <si>
    <t>OOP schaal 9</t>
  </si>
  <si>
    <t>OOP schaal 10</t>
  </si>
  <si>
    <t>OOP schaal 11</t>
  </si>
  <si>
    <t>OOP schaal 12</t>
  </si>
  <si>
    <t>OOP schaal 13</t>
  </si>
  <si>
    <t>OOP schaal 14</t>
  </si>
  <si>
    <t>OOP schaal 15</t>
  </si>
  <si>
    <t>OOP schaal 16</t>
  </si>
  <si>
    <t>Berekening netto salaris</t>
  </si>
  <si>
    <t>Voor u een berekening maakt, adviseren wij u de gegevens van uw salarisspecificatie over te nemen. Op deze manier kunt u eenvoudig met uw salarisspecificatie vergelijken of u de correcte gegevens hebt ingevuld in het spreadsheet. Nadat u dit heeft gedaan past u het relevante gegeven aan waarvoor u een indicatie van uw netto salaris wilt berekenen.</t>
  </si>
  <si>
    <t xml:space="preserve">Primair Onderwijs </t>
  </si>
  <si>
    <t xml:space="preserve">Voortgezet Onderwijs </t>
  </si>
  <si>
    <t>Tabelloon</t>
  </si>
  <si>
    <t xml:space="preserve">zonder
loonheffings-
korting
</t>
  </si>
  <si>
    <t xml:space="preserve">met loon-
heffingskorting
</t>
  </si>
  <si>
    <t xml:space="preserve">verrekende
arbeidskorting
</t>
  </si>
  <si>
    <t>AOW-leeftijd en ouder, geboren in 1945 of eerder</t>
  </si>
  <si>
    <t xml:space="preserve">met
loonheffings-
korting
</t>
  </si>
  <si>
    <t>AOW-leeftijd en ouder, geboren in 1946 of later</t>
  </si>
  <si>
    <t>Korting onbetaald ouderschapsverlof</t>
  </si>
  <si>
    <t xml:space="preserve">Werktijdfactor onbetaald ouderschapsverlof </t>
  </si>
  <si>
    <t>Gelieve 1 van de 4 kortingssituaties in te vullen en niet bij een combinatie van kortingen</t>
  </si>
  <si>
    <r>
      <t xml:space="preserve">Korting </t>
    </r>
    <r>
      <rPr>
        <b/>
        <u/>
        <sz val="11"/>
        <color theme="1"/>
        <rFont val="Arial"/>
        <family val="2"/>
      </rPr>
      <t>onbetaald</t>
    </r>
    <r>
      <rPr>
        <b/>
        <sz val="11"/>
        <color theme="1"/>
        <rFont val="Arial"/>
        <family val="2"/>
      </rPr>
      <t xml:space="preserve"> ouderschapsverlof</t>
    </r>
  </si>
  <si>
    <r>
      <t xml:space="preserve">Korting </t>
    </r>
    <r>
      <rPr>
        <b/>
        <u/>
        <sz val="11"/>
        <color theme="1"/>
        <rFont val="Arial"/>
        <family val="2"/>
      </rPr>
      <t>betaald</t>
    </r>
    <r>
      <rPr>
        <b/>
        <sz val="11"/>
        <color theme="1"/>
        <rFont val="Arial"/>
        <family val="2"/>
      </rPr>
      <t xml:space="preserve"> ouderschapsverlof</t>
    </r>
  </si>
  <si>
    <t>Werktijdfactor onbetaald ouderschapsverlof</t>
  </si>
  <si>
    <t>WTF verlof is groter dan WTF dienstverband. Corrigeer voor u verder gaat!!!</t>
  </si>
  <si>
    <t>Uitlooptoeslag L10</t>
  </si>
  <si>
    <t>Uitlooptoeslag L11</t>
  </si>
  <si>
    <t>Uitlooptoeslag L12</t>
  </si>
  <si>
    <t>Uitlooptoeslag L13</t>
  </si>
  <si>
    <t>Loonheffing 1</t>
  </si>
  <si>
    <t>Loonheffing 2</t>
  </si>
  <si>
    <t xml:space="preserve">Indien u buiten Nederland woont kan een ander tarief voor de loonheffing van toepassing zijn. In deze berekening wordt aangenomen dat Nederland uw woonland is. </t>
  </si>
  <si>
    <t>A_10</t>
  </si>
  <si>
    <t>A_11</t>
  </si>
  <si>
    <t>A_12</t>
  </si>
  <si>
    <t>A_13</t>
  </si>
  <si>
    <t>D_11</t>
  </si>
  <si>
    <t>D_12</t>
  </si>
  <si>
    <t>D_13</t>
  </si>
  <si>
    <t>D_14</t>
  </si>
  <si>
    <t>D_15</t>
  </si>
  <si>
    <t>DIR schaal A10</t>
  </si>
  <si>
    <t>DIR schaal A11</t>
  </si>
  <si>
    <t>DIR schaal A12</t>
  </si>
  <si>
    <t>DIR schaal A13</t>
  </si>
  <si>
    <t>DIR schaal D11</t>
  </si>
  <si>
    <t>DIR schaal D12</t>
  </si>
  <si>
    <t>DIR schaal D13</t>
  </si>
  <si>
    <t>DIR schaal D14</t>
  </si>
  <si>
    <t>DIR schaal D15</t>
  </si>
  <si>
    <r>
      <t xml:space="preserve">Het door u ingevoerde bedrag, wordt </t>
    </r>
    <r>
      <rPr>
        <b/>
        <u/>
        <sz val="11"/>
        <color theme="1"/>
        <rFont val="Arial"/>
        <family val="2"/>
      </rPr>
      <t>niet</t>
    </r>
    <r>
      <rPr>
        <sz val="11"/>
        <color theme="1"/>
        <rFont val="Arial"/>
        <family val="2"/>
      </rPr>
      <t xml:space="preserve"> naar rato van de aanstelling omgerekend. Wilt u dat bij een parttime benoeming de bruto vergoeding naar rato wordt meegenomen in de berekening, dan dient u dit bedrag zelf te herleiden naar het parttime bedrag. 
Bij eventuele kortingen op het salaris (bijvoor duurzame inzetbaarheid) wordt het door u opgegeven bedrag verwerkt in de grondslag van deze korting. </t>
    </r>
  </si>
  <si>
    <t xml:space="preserve">Het door u ingevoerde bedrag, wordt niet naar rato van de aanstelling omgerekend. Wilt u dat bij een parttime benoeming de netto vergoeding naar rato wordt meegenomen in de berekening, dan dient u dit bedrag zelf te herleiden naar het parttime bedrag. </t>
  </si>
  <si>
    <t>Uitlooptoeslag (24.2 CAO VO)</t>
  </si>
  <si>
    <t>Uitlooptoeslag (6.7 CAO PO)</t>
  </si>
  <si>
    <t>Premie AOP PO</t>
  </si>
  <si>
    <t>Premie AOP VO</t>
  </si>
  <si>
    <t>max</t>
  </si>
  <si>
    <t>Arbeidsmarkttoelage dir</t>
  </si>
  <si>
    <t>Arbeidsmarkttoelage directie</t>
  </si>
  <si>
    <t>a</t>
  </si>
  <si>
    <t>b</t>
  </si>
  <si>
    <t>c</t>
  </si>
  <si>
    <t>d</t>
  </si>
  <si>
    <t>regelnummer</t>
  </si>
  <si>
    <t>conversie regelnummer</t>
  </si>
  <si>
    <t>Het is niet mogelijk een berekening te maken voor een tijdvak korter of langer dan een maand. Er wordt geen rekening gehouden met incidentele salariscomponenten zoals vakantie-uitkering, eindejaarsuitkering en bindingstoelage.</t>
  </si>
  <si>
    <t>Leeftijd kind</t>
  </si>
  <si>
    <t>0 jaar</t>
  </si>
  <si>
    <t>1 jaar</t>
  </si>
  <si>
    <t>2 jaar</t>
  </si>
  <si>
    <t>3 jaar</t>
  </si>
  <si>
    <t>Gemiddeld aantal verlofuren per week</t>
  </si>
  <si>
    <t>Grondslag FT korting ouderschapsverlof</t>
  </si>
  <si>
    <r>
      <t>Voor kinderen die de leeftijd van 4 jaar nog niet hebben bereikt bestaat recht op betaald ouderschapsverlof. Op de website van Dyade (www.dyade.nl) is onder zelf berekenen een spreadsheet beschikbaar waarmee berekend kan worden welk recht op verlof er bestaat. 
Aangezien de regeling voor het betaalde ouderschapsverlof gecompliceerd is en er in het 1e jaar een samenloop is van het wettelijk betaalde ouderschapsverlof en het aanvullende betaalde ouderschapsverlof op grond van de cao is in dit spreadsheet gekozen voor een algemene korting van 25% in het 1e jaar en van 45% in het 2e t/m 4e jaar. De wijze waarop de korting in de salarisadministratie wordt verwerkt wijkt hiervan af. Deze pro forma berekening geeft alleen een</t>
    </r>
    <r>
      <rPr>
        <b/>
        <u/>
        <sz val="11"/>
        <color theme="1"/>
        <rFont val="Arial"/>
        <family val="2"/>
      </rPr>
      <t xml:space="preserve"> indicatie</t>
    </r>
    <r>
      <rPr>
        <sz val="11"/>
        <color theme="1"/>
        <rFont val="Arial"/>
        <family val="2"/>
      </rPr>
      <t xml:space="preserve"> van het netto inkomen als u gebruikmaakt van het betaalde ouderschapsverlof. Een</t>
    </r>
    <r>
      <rPr>
        <b/>
        <sz val="11"/>
        <color theme="1"/>
        <rFont val="Arial"/>
        <family val="2"/>
      </rPr>
      <t xml:space="preserve"> </t>
    </r>
    <r>
      <rPr>
        <b/>
        <u/>
        <sz val="11"/>
        <color theme="1"/>
        <rFont val="Arial"/>
        <family val="2"/>
      </rPr>
      <t>afwijking</t>
    </r>
    <r>
      <rPr>
        <sz val="11"/>
        <color theme="1"/>
        <rFont val="Arial"/>
        <family val="2"/>
      </rPr>
      <t xml:space="preserve"> ten opzichte van de uiteindelijke salarisstrook is </t>
    </r>
    <r>
      <rPr>
        <b/>
        <u/>
        <sz val="11"/>
        <color theme="1"/>
        <rFont val="Arial"/>
        <family val="2"/>
      </rPr>
      <t>niet te vermijden</t>
    </r>
    <r>
      <rPr>
        <sz val="11"/>
        <color theme="1"/>
        <rFont val="Arial"/>
        <family val="2"/>
      </rPr>
      <t xml:space="preserve">. </t>
    </r>
  </si>
  <si>
    <t>Grondslag FT ouderschapsverlof</t>
  </si>
  <si>
    <t>Leeftijd Kind</t>
  </si>
  <si>
    <r>
      <t xml:space="preserve">Voor kinderen die de leeftijd van 4 jaar nog niet hebben bereikt bestaat recht op betaald ouderschapsverlof. Op de website van Dyade (www.dyade.nl) is onder zelf berekenen een spreadsheet beschikbaar waarmee berekend kan worden welk recht op verlof er bestaat. 
Aangezien de regeling voor het betaalde ouderschapsverlof gecompliceerd is en er in het 1e jaar een samenloop is van het wettelijk betaalde ouderschapsverlof en het aanvullende betaalde ouderschapsverlof op grond van de cao is in dit spreadsheet gekozen voor een algemene korting van 25% in het 1e jaar en van 45% in het 2e t/m 4e jaar. De wijze waarop de korting in de salarisadministratie wordt verwerkt wijkt hiervan af. Deze pro forma berekening geeft alleen een </t>
    </r>
    <r>
      <rPr>
        <b/>
        <u/>
        <sz val="11"/>
        <color theme="1"/>
        <rFont val="Arial"/>
        <family val="2"/>
      </rPr>
      <t>indicatie</t>
    </r>
    <r>
      <rPr>
        <sz val="11"/>
        <color theme="1"/>
        <rFont val="Arial"/>
        <family val="2"/>
      </rPr>
      <t xml:space="preserve"> van het netto inkomen als u gebruikmaakt van het betaalde ouderschapsverlof. Een </t>
    </r>
    <r>
      <rPr>
        <b/>
        <u/>
        <sz val="11"/>
        <color theme="1"/>
        <rFont val="Arial"/>
        <family val="2"/>
      </rPr>
      <t>afwijking</t>
    </r>
    <r>
      <rPr>
        <sz val="11"/>
        <color theme="1"/>
        <rFont val="Arial"/>
        <family val="2"/>
      </rPr>
      <t xml:space="preserve"> ten opzichte van de uiteindelijke salarisstrook is </t>
    </r>
    <r>
      <rPr>
        <b/>
        <u/>
        <sz val="11"/>
        <color theme="1"/>
        <rFont val="Arial"/>
        <family val="2"/>
      </rPr>
      <t>niet te vermijden</t>
    </r>
    <r>
      <rPr>
        <sz val="11"/>
        <color theme="1"/>
        <rFont val="Arial"/>
        <family val="2"/>
      </rPr>
      <t>. 
Aangezien er in het Voortgezet Onderwijs geen taakomvang per week is vastgesteld, wordt in dit berekeningssheet uitgegaan dat een volledige werkweek in het Voortgezet Onderwijs gemiddeld 36,86 uur is.</t>
    </r>
  </si>
  <si>
    <t>A_1015</t>
  </si>
  <si>
    <t>A_1115</t>
  </si>
  <si>
    <t>A_1215</t>
  </si>
  <si>
    <t>A_1315</t>
  </si>
  <si>
    <t>D_1113</t>
  </si>
  <si>
    <t>D_1215</t>
  </si>
  <si>
    <t>D_1316</t>
  </si>
  <si>
    <t>D_1418</t>
  </si>
  <si>
    <t>D_1518</t>
  </si>
  <si>
    <t>L_1015</t>
  </si>
  <si>
    <t>L_1115</t>
  </si>
  <si>
    <t>L_1215</t>
  </si>
  <si>
    <t>L_1315</t>
  </si>
  <si>
    <t>LIOa1</t>
  </si>
  <si>
    <t>Schaal_17</t>
  </si>
  <si>
    <t>Schaal_1013</t>
  </si>
  <si>
    <t>Schaal_1118</t>
  </si>
  <si>
    <t>Schaal_1216</t>
  </si>
  <si>
    <t>Schaal_1313</t>
  </si>
  <si>
    <t>Schaal_1411</t>
  </si>
  <si>
    <t>Schaal_1512</t>
  </si>
  <si>
    <t>Schaal_1612</t>
  </si>
  <si>
    <t>Schaal_28</t>
  </si>
  <si>
    <t>Schaal_39</t>
  </si>
  <si>
    <t>Schaal_411</t>
  </si>
  <si>
    <t>Schaal_512</t>
  </si>
  <si>
    <t>Schaal_611</t>
  </si>
  <si>
    <t>Schaal_712</t>
  </si>
  <si>
    <t>Schaal_813</t>
  </si>
  <si>
    <t>schaal_910</t>
  </si>
  <si>
    <t>LIO</t>
  </si>
  <si>
    <t>Dienstverband ter vervanging?</t>
  </si>
  <si>
    <t>Regulier</t>
  </si>
  <si>
    <t>Vervanging</t>
  </si>
  <si>
    <t>Een reiskostenvergoeding wordt toegekend als u tenminste 7 kilometer enkele reis werkt vanaf uw woonadres. Is de reisafstand enkele reis meer dan 25 kilometer, dan worden de kilometers boven deze 25 kilometer niet vergoed (maximaal dus vergoeding voor 18 kilometer enkele reis). De vergoeding bedraagt € 0,17 per kilometer voor de heen- en terugreis. Op jaarbasis wordt de vergoeding toegekend voor 208 dagen op basis van een 5-daagse werkweek. Werkt u minder dagen per week dan is de vergoeding op basis van het aantal dagen in de week dat u reist. De vergoeding op jaarbasis wordt gedeeld door 11 maanden om tot de vergoeding per maand te komen. In de maand augustus wordt geen reiskostenvergoeding betaald.</t>
  </si>
  <si>
    <t>De berekening is gebaseerd op uw leeftijd op de dag dat u het spreadsheet invult. Helaas kan geen rekening worden met salarissen die gebaseerd zijn op het mimimumuurloon voor medewerkers die de leeftijd van 21 jaar nog niet hebben bereikt.</t>
  </si>
  <si>
    <t>OOP schaal 17</t>
  </si>
  <si>
    <t>Oktobertoelage</t>
  </si>
  <si>
    <t>bedrag oktobertoelage</t>
  </si>
  <si>
    <t xml:space="preserve">Voor hogere tabellonen: neem 49,50% van het verschil tussen dit hogere loon en € 10.777,50. Rond het resultaat af op centen in het voordeel van de werknemer. </t>
  </si>
  <si>
    <t>Tel dit bedrag op bij het bedrag aan inhouding dat hoort bij het tabelloon van € 10.777,50 in de kolom die van toepassing is op de werknemer.</t>
  </si>
  <si>
    <t>Oktobertoelage hoog</t>
  </si>
  <si>
    <t>Oktobertoelage laag</t>
  </si>
  <si>
    <t>Schaal_11_VO12</t>
  </si>
  <si>
    <t>Schaal_12_VO12</t>
  </si>
  <si>
    <t>Schaal_8_VO12</t>
  </si>
  <si>
    <t>Schaal_ID17</t>
  </si>
  <si>
    <t>versie januari 2025 1.02</t>
  </si>
  <si>
    <t>Bedrag oktobertoelage</t>
  </si>
  <si>
    <t>Schaal_5_VO11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</si>
</sst>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164" formatCode="d/mm/yy;@"/>
    <numFmt numFmtId="165" formatCode="0.0000"/>
    <numFmt numFmtId="166" formatCode="&quot;€&quot;\ #,##0.00"/>
    <numFmt numFmtId="167" formatCode="0.000%"/>
    <numFmt numFmtId="168" formatCode="&quot;€&quot;\ #,##0.00;[Red]&quot;€&quot;\ #,##0.00"/>
    <numFmt numFmtId="169" formatCode="#0.00"/>
    <numFmt numFmtId="170" formatCode="_ #,##0.00_ ;_ \−#,##0.00_ ;_ 0.00_ ;@"/>
  </numFmts>
  <fonts count="72">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9"/>
      <name val="Calibri"/>
      <family val="2"/>
    </font>
    <font>
      <sz val="9"/>
      <name val="Calibri"/>
      <family val="2"/>
    </font>
    <font>
      <sz val="9"/>
      <name val="Calibri"/>
      <family val="2"/>
      <scheme val="minor"/>
    </font>
    <font>
      <i/>
      <sz val="9"/>
      <name val="Calibri"/>
      <family val="2"/>
    </font>
    <font>
      <b/>
      <i/>
      <sz val="9"/>
      <name val="Calibri"/>
      <family val="2"/>
    </font>
    <font>
      <sz val="9"/>
      <color indexed="81"/>
      <name val="Tahoma"/>
      <family val="2"/>
    </font>
    <font>
      <sz val="10"/>
      <color theme="1" tint="0.499984740745262"/>
      <name val="Calibri"/>
      <family val="2"/>
    </font>
    <font>
      <sz val="10"/>
      <name val="Eurostile"/>
    </font>
    <font>
      <sz val="10"/>
      <name val="Arial"/>
      <family val="2"/>
    </font>
    <font>
      <sz val="11"/>
      <color theme="1"/>
      <name val="Arial"/>
      <family val="2"/>
    </font>
    <font>
      <sz val="10"/>
      <color theme="1" tint="0.499984740745262"/>
      <name val="Arial"/>
      <family val="2"/>
    </font>
    <font>
      <b/>
      <sz val="11"/>
      <color theme="1"/>
      <name val="Arial"/>
      <family val="2"/>
    </font>
    <font>
      <sz val="11"/>
      <color theme="0"/>
      <name val="Arial"/>
      <family val="2"/>
    </font>
    <font>
      <sz val="11"/>
      <color rgb="FF363636"/>
      <name val="Arial"/>
      <family val="2"/>
    </font>
    <font>
      <b/>
      <sz val="14"/>
      <color theme="1"/>
      <name val="Arial"/>
      <family val="2"/>
    </font>
    <font>
      <b/>
      <sz val="9"/>
      <color indexed="81"/>
      <name val="Tahoma"/>
      <family val="2"/>
    </font>
    <font>
      <b/>
      <u/>
      <sz val="9"/>
      <color indexed="81"/>
      <name val="Tahoma"/>
      <family val="2"/>
    </font>
    <font>
      <sz val="11"/>
      <name val="Arial"/>
      <family val="2"/>
    </font>
    <font>
      <b/>
      <sz val="11"/>
      <color theme="1"/>
      <name val="Calibri"/>
      <family val="2"/>
      <scheme val="minor"/>
    </font>
    <font>
      <u/>
      <sz val="11"/>
      <color theme="10"/>
      <name val="Calibri"/>
      <family val="2"/>
      <scheme val="minor"/>
    </font>
    <font>
      <b/>
      <u/>
      <sz val="11"/>
      <color theme="10"/>
      <name val="Arial"/>
      <family val="2"/>
    </font>
    <font>
      <b/>
      <u/>
      <sz val="14"/>
      <color theme="1"/>
      <name val="Arial"/>
      <family val="2"/>
    </font>
    <font>
      <b/>
      <u/>
      <sz val="16"/>
      <color theme="1"/>
      <name val="Arial"/>
      <family val="2"/>
    </font>
    <font>
      <b/>
      <u/>
      <sz val="11"/>
      <color theme="1"/>
      <name val="Calibri"/>
      <family val="2"/>
      <scheme val="minor"/>
    </font>
    <font>
      <sz val="11"/>
      <color rgb="FFFFFF00"/>
      <name val="Arial"/>
      <family val="2"/>
    </font>
    <font>
      <sz val="11"/>
      <color rgb="FFFF0000"/>
      <name val="Arial"/>
      <family val="2"/>
    </font>
    <font>
      <b/>
      <sz val="11"/>
      <name val="Arial"/>
      <family val="2"/>
    </font>
    <font>
      <sz val="9"/>
      <color theme="1"/>
      <name val="Arial"/>
      <family val="2"/>
    </font>
    <font>
      <sz val="9"/>
      <color indexed="81"/>
      <name val="Arial"/>
      <family val="2"/>
    </font>
    <font>
      <b/>
      <sz val="9"/>
      <color indexed="81"/>
      <name val="Arial"/>
      <family val="2"/>
    </font>
    <font>
      <sz val="10"/>
      <color theme="2"/>
      <name val="Arial"/>
      <family val="2"/>
    </font>
    <font>
      <b/>
      <sz val="18"/>
      <color theme="1"/>
      <name val="Arial"/>
      <family val="2"/>
    </font>
    <font>
      <b/>
      <sz val="18"/>
      <color theme="1"/>
      <name val="Calibri"/>
      <family val="2"/>
      <scheme val="minor"/>
    </font>
    <font>
      <i/>
      <sz val="8"/>
      <color theme="1"/>
      <name val="Arial"/>
      <family val="2"/>
    </font>
    <font>
      <sz val="10"/>
      <color theme="2"/>
      <name val="Calibri"/>
      <family val="2"/>
      <scheme val="minor"/>
    </font>
    <font>
      <sz val="11"/>
      <name val="Calibri"/>
      <family val="2"/>
      <scheme val="minor"/>
    </font>
    <font>
      <sz val="8"/>
      <color theme="1"/>
      <name val="Tahoma"/>
      <family val="2"/>
    </font>
    <font>
      <b/>
      <u/>
      <sz val="11"/>
      <color theme="1"/>
      <name val="Arial"/>
      <family val="2"/>
    </font>
    <font>
      <sz val="11"/>
      <color theme="2"/>
      <name val="Arial"/>
      <family val="2"/>
    </font>
    <font>
      <b/>
      <u/>
      <sz val="12"/>
      <color theme="10"/>
      <name val="Arial"/>
      <family val="2"/>
    </font>
    <font>
      <b/>
      <sz val="10"/>
      <name val="Arial"/>
      <family val="2"/>
    </font>
    <font>
      <sz val="10"/>
      <name val="Calibri"/>
      <family val="2"/>
    </font>
    <font>
      <sz val="8"/>
      <name val="Tahoma"/>
      <family val="2"/>
    </font>
    <font>
      <b/>
      <sz val="11"/>
      <color rgb="FFFF0000"/>
      <name val="Arial"/>
      <family val="2"/>
    </font>
    <font>
      <b/>
      <sz val="11"/>
      <color rgb="FFFF0000"/>
      <name val="Calibri"/>
      <family val="2"/>
      <scheme val="minor"/>
    </font>
    <font>
      <sz val="10"/>
      <color indexed="8"/>
      <name val="Calibri"/>
      <family val="2"/>
    </font>
    <font>
      <b/>
      <sz val="8"/>
      <name val="Tahoma"/>
      <family val="2"/>
    </font>
    <font>
      <sz val="8"/>
      <name val="Tahoma"/>
      <family val="2"/>
    </font>
  </fonts>
  <fills count="15">
    <fill>
      <patternFill patternType="none"/>
    </fill>
    <fill>
      <patternFill patternType="gray125"/>
    </fill>
    <fill>
      <patternFill patternType="solid">
        <fgColor theme="2"/>
        <bgColor indexed="64"/>
      </patternFill>
    </fill>
    <fill>
      <patternFill patternType="solid">
        <fgColor theme="4" tint="0.3999450666829432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rgb="FFFFFF66"/>
        <bgColor indexed="64"/>
      </patternFill>
    </fill>
    <fill>
      <patternFill patternType="solid">
        <fgColor rgb="FFE7E6E6"/>
        <bgColor indexed="64"/>
      </patternFill>
    </fill>
    <fill>
      <patternFill patternType="solid">
        <fgColor rgb="FFD9E1F2"/>
      </patternFill>
    </fill>
    <fill>
      <patternFill patternType="solid">
        <fgColor rgb="FFFFFF00"/>
        <bgColor theme="9" tint="0.79998168889431442"/>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rgb="FF007BC7"/>
      </left>
      <right style="thin">
        <color rgb="FF007BC7"/>
      </right>
      <top/>
      <bottom/>
      <diagonal/>
    </border>
    <border>
      <left style="thin">
        <color rgb="FF007BC7"/>
      </left>
      <right/>
      <top/>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4">
    <xf numFmtId="0" fontId="0" fillId="0" borderId="0"/>
    <xf numFmtId="9" fontId="23" fillId="0" borderId="0" applyFont="0" applyFill="0" applyBorder="0" applyAlignment="0" applyProtection="0"/>
    <xf numFmtId="0" fontId="31" fillId="0" borderId="0"/>
    <xf numFmtId="0" fontId="43" fillId="0" borderId="0" applyNumberFormat="0" applyFill="0" applyBorder="0" applyAlignment="0" applyProtection="0"/>
  </cellStyleXfs>
  <cellXfs count="258">
    <xf numFmtId="0" fontId="0" fillId="0" borderId="0" xfId="0"/>
    <xf numFmtId="0" fontId="0" fillId="0" borderId="0" xfId="0" applyAlignment="1">
      <alignment wrapText="1"/>
    </xf>
    <xf numFmtId="0" fontId="0" fillId="2" borderId="0" xfId="0" applyFill="1"/>
    <xf numFmtId="0" fontId="0" fillId="3" borderId="0" xfId="0" applyFill="1"/>
    <xf numFmtId="0" fontId="24" fillId="0" borderId="0" xfId="0" applyFont="1" applyAlignment="1">
      <alignment horizontal="left"/>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xf>
    <xf numFmtId="16" fontId="24" fillId="0" borderId="0" xfId="0" applyNumberFormat="1" applyFont="1" applyAlignment="1">
      <alignment horizontal="center"/>
    </xf>
    <xf numFmtId="9" fontId="24" fillId="0" borderId="0" xfId="1" applyFont="1" applyFill="1" applyBorder="1" applyAlignment="1" applyProtection="1">
      <alignment horizontal="left"/>
    </xf>
    <xf numFmtId="1" fontId="24" fillId="0" borderId="0" xfId="0" applyNumberFormat="1" applyFont="1" applyAlignment="1">
      <alignment horizontal="center"/>
    </xf>
    <xf numFmtId="1" fontId="24" fillId="0" borderId="0" xfId="0" applyNumberFormat="1" applyFont="1" applyAlignment="1">
      <alignment horizontal="left"/>
    </xf>
    <xf numFmtId="49" fontId="27" fillId="0" borderId="0" xfId="0" applyNumberFormat="1" applyFont="1" applyAlignment="1">
      <alignment horizontal="center"/>
    </xf>
    <xf numFmtId="3" fontId="25" fillId="0" borderId="0" xfId="0" applyNumberFormat="1" applyFont="1" applyAlignment="1">
      <alignment horizontal="left"/>
    </xf>
    <xf numFmtId="0" fontId="27" fillId="0" borderId="0" xfId="0" applyFont="1" applyAlignment="1">
      <alignment horizontal="center"/>
    </xf>
    <xf numFmtId="0" fontId="28" fillId="0" borderId="0" xfId="0" applyFont="1" applyAlignment="1">
      <alignment horizontal="center"/>
    </xf>
    <xf numFmtId="49" fontId="30" fillId="5" borderId="0" xfId="0" applyNumberFormat="1" applyFont="1" applyFill="1" applyAlignment="1">
      <alignment horizontal="left"/>
    </xf>
    <xf numFmtId="0" fontId="30" fillId="5" borderId="0" xfId="0" applyFont="1" applyFill="1" applyAlignment="1">
      <alignment horizontal="left"/>
    </xf>
    <xf numFmtId="0" fontId="33" fillId="0" borderId="0" xfId="0" applyFont="1"/>
    <xf numFmtId="0" fontId="33" fillId="7" borderId="0" xfId="0" applyFont="1" applyFill="1" applyProtection="1">
      <protection locked="0"/>
    </xf>
    <xf numFmtId="165" fontId="33" fillId="7" borderId="7" xfId="0" applyNumberFormat="1" applyFont="1" applyFill="1" applyBorder="1" applyProtection="1">
      <protection locked="0"/>
    </xf>
    <xf numFmtId="14" fontId="33" fillId="7" borderId="0" xfId="0" applyNumberFormat="1" applyFont="1" applyFill="1" applyProtection="1">
      <protection locked="0"/>
    </xf>
    <xf numFmtId="167" fontId="33" fillId="8" borderId="7" xfId="0" applyNumberFormat="1" applyFont="1" applyFill="1" applyBorder="1" applyProtection="1">
      <protection locked="0"/>
    </xf>
    <xf numFmtId="0" fontId="33" fillId="8" borderId="0" xfId="0" applyFont="1" applyFill="1" applyProtection="1">
      <protection locked="0"/>
    </xf>
    <xf numFmtId="10" fontId="33" fillId="8" borderId="0" xfId="0" applyNumberFormat="1" applyFont="1" applyFill="1" applyProtection="1">
      <protection locked="0"/>
    </xf>
    <xf numFmtId="0" fontId="33" fillId="7" borderId="7" xfId="0" applyFont="1" applyFill="1" applyBorder="1" applyAlignment="1" applyProtection="1">
      <alignment horizontal="right"/>
      <protection locked="0"/>
    </xf>
    <xf numFmtId="0" fontId="26" fillId="0" borderId="0" xfId="0" applyFont="1" applyAlignment="1">
      <alignment horizontal="left"/>
    </xf>
    <xf numFmtId="2" fontId="33" fillId="7" borderId="0" xfId="0" applyNumberFormat="1" applyFont="1" applyFill="1" applyProtection="1">
      <protection locked="0"/>
    </xf>
    <xf numFmtId="0" fontId="24" fillId="0" borderId="9" xfId="0" applyFont="1" applyBorder="1" applyAlignment="1">
      <alignment horizontal="left"/>
    </xf>
    <xf numFmtId="0" fontId="24" fillId="0" borderId="9" xfId="0" applyFont="1" applyBorder="1" applyAlignment="1">
      <alignment horizontal="center"/>
    </xf>
    <xf numFmtId="1" fontId="24" fillId="0" borderId="9" xfId="0" applyNumberFormat="1" applyFont="1" applyBorder="1" applyAlignment="1">
      <alignment horizontal="center"/>
    </xf>
    <xf numFmtId="1" fontId="24" fillId="0" borderId="9" xfId="0" applyNumberFormat="1" applyFont="1" applyBorder="1" applyAlignment="1">
      <alignment horizontal="left"/>
    </xf>
    <xf numFmtId="0" fontId="26" fillId="0" borderId="9" xfId="0" applyFont="1" applyBorder="1" applyAlignment="1">
      <alignment horizontal="left"/>
    </xf>
    <xf numFmtId="0" fontId="26" fillId="0" borderId="9" xfId="0" applyFont="1" applyBorder="1" applyAlignment="1">
      <alignment horizontal="center"/>
    </xf>
    <xf numFmtId="0" fontId="25" fillId="0" borderId="9" xfId="0" applyFont="1" applyBorder="1" applyAlignment="1">
      <alignment horizontal="left"/>
    </xf>
    <xf numFmtId="0" fontId="27" fillId="0" borderId="9" xfId="0" applyFont="1" applyBorder="1" applyAlignment="1">
      <alignment horizontal="center"/>
    </xf>
    <xf numFmtId="0" fontId="25" fillId="0" borderId="9" xfId="0" applyFont="1" applyBorder="1" applyAlignment="1">
      <alignment horizontal="center"/>
    </xf>
    <xf numFmtId="49" fontId="25" fillId="0" borderId="9" xfId="0" applyNumberFormat="1" applyFont="1" applyBorder="1" applyAlignment="1">
      <alignment horizontal="left"/>
    </xf>
    <xf numFmtId="49" fontId="27" fillId="0" borderId="9" xfId="0" applyNumberFormat="1" applyFont="1" applyBorder="1" applyAlignment="1">
      <alignment horizontal="center"/>
    </xf>
    <xf numFmtId="4" fontId="33" fillId="0" borderId="0" xfId="0" applyNumberFormat="1" applyFont="1"/>
    <xf numFmtId="2" fontId="41" fillId="0" borderId="0" xfId="2" applyNumberFormat="1" applyFont="1" applyProtection="1">
      <protection hidden="1"/>
    </xf>
    <xf numFmtId="167" fontId="41" fillId="6" borderId="0" xfId="1" applyNumberFormat="1" applyFont="1" applyFill="1" applyProtection="1">
      <protection locked="0"/>
    </xf>
    <xf numFmtId="167" fontId="41" fillId="0" borderId="0" xfId="1" applyNumberFormat="1" applyFont="1" applyFill="1" applyProtection="1">
      <protection locked="0"/>
    </xf>
    <xf numFmtId="167" fontId="41" fillId="6" borderId="0" xfId="1" applyNumberFormat="1" applyFont="1" applyFill="1" applyProtection="1">
      <protection hidden="1"/>
    </xf>
    <xf numFmtId="0" fontId="33" fillId="2" borderId="0" xfId="0" applyFont="1" applyFill="1"/>
    <xf numFmtId="0" fontId="33" fillId="2" borderId="2" xfId="0" applyFont="1" applyFill="1" applyBorder="1"/>
    <xf numFmtId="0" fontId="33" fillId="2" borderId="3" xfId="0" applyFont="1" applyFill="1" applyBorder="1"/>
    <xf numFmtId="0" fontId="33" fillId="2" borderId="5" xfId="0" applyFont="1" applyFill="1" applyBorder="1"/>
    <xf numFmtId="49" fontId="34" fillId="2" borderId="0" xfId="0" applyNumberFormat="1" applyFont="1" applyFill="1" applyAlignment="1">
      <alignment horizontal="left"/>
    </xf>
    <xf numFmtId="0" fontId="34" fillId="2" borderId="0" xfId="0" applyFont="1" applyFill="1" applyAlignment="1">
      <alignment horizontal="left"/>
    </xf>
    <xf numFmtId="2" fontId="32" fillId="2" borderId="0" xfId="2" applyNumberFormat="1" applyFont="1" applyFill="1" applyProtection="1">
      <protection hidden="1"/>
    </xf>
    <xf numFmtId="166" fontId="33" fillId="2" borderId="0" xfId="0" applyNumberFormat="1" applyFont="1" applyFill="1"/>
    <xf numFmtId="14" fontId="33" fillId="2" borderId="0" xfId="0" applyNumberFormat="1" applyFont="1" applyFill="1"/>
    <xf numFmtId="2" fontId="37" fillId="2" borderId="0" xfId="0" applyNumberFormat="1" applyFont="1" applyFill="1"/>
    <xf numFmtId="164" fontId="24" fillId="6" borderId="0" xfId="0" applyNumberFormat="1" applyFont="1" applyFill="1" applyAlignment="1">
      <alignment horizontal="center"/>
    </xf>
    <xf numFmtId="14" fontId="0" fillId="6" borderId="0" xfId="0" applyNumberFormat="1" applyFill="1"/>
    <xf numFmtId="14" fontId="33" fillId="6" borderId="0" xfId="0" applyNumberFormat="1" applyFont="1" applyFill="1"/>
    <xf numFmtId="0" fontId="0" fillId="2" borderId="0" xfId="0" applyFill="1" applyAlignment="1">
      <alignment wrapText="1"/>
    </xf>
    <xf numFmtId="0" fontId="0" fillId="2" borderId="5" xfId="0" applyFill="1" applyBorder="1" applyAlignment="1">
      <alignment wrapText="1"/>
    </xf>
    <xf numFmtId="0" fontId="44" fillId="2" borderId="0" xfId="3" applyFont="1" applyFill="1" applyBorder="1" applyAlignment="1"/>
    <xf numFmtId="0" fontId="25" fillId="2" borderId="0" xfId="0" applyFont="1" applyFill="1" applyAlignment="1">
      <alignment horizontal="left"/>
    </xf>
    <xf numFmtId="49" fontId="25" fillId="2" borderId="0" xfId="0" applyNumberFormat="1" applyFont="1" applyFill="1" applyAlignment="1">
      <alignment horizontal="left"/>
    </xf>
    <xf numFmtId="0" fontId="26" fillId="2" borderId="0" xfId="0" applyFont="1" applyFill="1" applyAlignment="1">
      <alignment horizontal="left"/>
    </xf>
    <xf numFmtId="8" fontId="33" fillId="2" borderId="0" xfId="0" applyNumberFormat="1" applyFont="1" applyFill="1"/>
    <xf numFmtId="0" fontId="33" fillId="2" borderId="0" xfId="0" quotePrefix="1" applyFont="1" applyFill="1"/>
    <xf numFmtId="9" fontId="33" fillId="2" borderId="0" xfId="0" quotePrefix="1" applyNumberFormat="1" applyFont="1" applyFill="1"/>
    <xf numFmtId="2" fontId="33" fillId="2" borderId="0" xfId="0" applyNumberFormat="1" applyFont="1" applyFill="1"/>
    <xf numFmtId="166" fontId="35" fillId="2" borderId="3" xfId="0" applyNumberFormat="1" applyFont="1" applyFill="1" applyBorder="1" applyProtection="1">
      <protection hidden="1"/>
    </xf>
    <xf numFmtId="166" fontId="33" fillId="2" borderId="5" xfId="0" applyNumberFormat="1" applyFont="1" applyFill="1" applyBorder="1" applyProtection="1">
      <protection hidden="1"/>
    </xf>
    <xf numFmtId="166" fontId="49" fillId="2" borderId="5" xfId="0" applyNumberFormat="1" applyFont="1" applyFill="1" applyBorder="1" applyProtection="1">
      <protection hidden="1"/>
    </xf>
    <xf numFmtId="166" fontId="35" fillId="2" borderId="5" xfId="0" applyNumberFormat="1" applyFont="1" applyFill="1" applyBorder="1" applyProtection="1">
      <protection hidden="1"/>
    </xf>
    <xf numFmtId="0" fontId="33" fillId="7" borderId="0" xfId="0" applyFont="1" applyFill="1" applyAlignment="1" applyProtection="1">
      <alignment horizontal="right"/>
      <protection locked="0"/>
    </xf>
    <xf numFmtId="0" fontId="33" fillId="2" borderId="0" xfId="0" applyFont="1" applyFill="1" applyProtection="1">
      <protection hidden="1"/>
    </xf>
    <xf numFmtId="166" fontId="33" fillId="7" borderId="0" xfId="0" applyNumberFormat="1" applyFont="1" applyFill="1" applyProtection="1">
      <protection locked="0"/>
    </xf>
    <xf numFmtId="168" fontId="41" fillId="2" borderId="5" xfId="0" applyNumberFormat="1" applyFont="1" applyFill="1" applyBorder="1" applyProtection="1">
      <protection hidden="1"/>
    </xf>
    <xf numFmtId="166" fontId="33" fillId="7" borderId="7" xfId="0" applyNumberFormat="1" applyFont="1" applyFill="1" applyBorder="1" applyProtection="1">
      <protection locked="0"/>
    </xf>
    <xf numFmtId="166" fontId="33" fillId="7" borderId="0" xfId="0" applyNumberFormat="1" applyFont="1" applyFill="1" applyAlignment="1" applyProtection="1">
      <alignment horizontal="right"/>
      <protection locked="0"/>
    </xf>
    <xf numFmtId="168" fontId="35" fillId="2" borderId="3" xfId="0" applyNumberFormat="1" applyFont="1" applyFill="1" applyBorder="1" applyProtection="1">
      <protection hidden="1"/>
    </xf>
    <xf numFmtId="168" fontId="33" fillId="2" borderId="5" xfId="0" applyNumberFormat="1" applyFont="1" applyFill="1" applyBorder="1" applyProtection="1">
      <protection hidden="1"/>
    </xf>
    <xf numFmtId="168" fontId="35" fillId="2" borderId="5" xfId="0" applyNumberFormat="1" applyFont="1" applyFill="1" applyBorder="1" applyProtection="1">
      <protection hidden="1"/>
    </xf>
    <xf numFmtId="0" fontId="57" fillId="2" borderId="0" xfId="0" applyFont="1" applyFill="1" applyProtection="1">
      <protection hidden="1"/>
    </xf>
    <xf numFmtId="0" fontId="33" fillId="2" borderId="0" xfId="0" applyFont="1" applyFill="1" applyAlignment="1" applyProtection="1">
      <alignment wrapText="1"/>
      <protection hidden="1"/>
    </xf>
    <xf numFmtId="0" fontId="38" fillId="2" borderId="0" xfId="0" applyFont="1" applyFill="1" applyAlignment="1">
      <alignment horizontal="left"/>
    </xf>
    <xf numFmtId="0" fontId="38" fillId="2" borderId="0" xfId="0" applyFont="1" applyFill="1" applyAlignment="1">
      <alignment horizontal="center"/>
    </xf>
    <xf numFmtId="0" fontId="38" fillId="2" borderId="0" xfId="0" applyFont="1" applyFill="1"/>
    <xf numFmtId="0" fontId="36" fillId="2" borderId="0" xfId="0" applyFont="1" applyFill="1"/>
    <xf numFmtId="0" fontId="35" fillId="2" borderId="1" xfId="0" applyFont="1" applyFill="1" applyBorder="1"/>
    <xf numFmtId="0" fontId="33" fillId="2" borderId="1" xfId="0" applyFont="1" applyFill="1" applyBorder="1"/>
    <xf numFmtId="0" fontId="33" fillId="2" borderId="4" xfId="0" applyFont="1" applyFill="1" applyBorder="1"/>
    <xf numFmtId="166" fontId="33" fillId="2" borderId="5" xfId="0" applyNumberFormat="1" applyFont="1" applyFill="1" applyBorder="1"/>
    <xf numFmtId="0" fontId="33" fillId="2" borderId="6" xfId="0" applyFont="1" applyFill="1" applyBorder="1"/>
    <xf numFmtId="0" fontId="33" fillId="2" borderId="7" xfId="0" applyFont="1" applyFill="1" applyBorder="1"/>
    <xf numFmtId="0" fontId="33" fillId="2" borderId="8" xfId="0" applyFont="1" applyFill="1" applyBorder="1"/>
    <xf numFmtId="165" fontId="33" fillId="2" borderId="0" xfId="0" applyNumberFormat="1" applyFont="1" applyFill="1"/>
    <xf numFmtId="165" fontId="33" fillId="2" borderId="2" xfId="0" applyNumberFormat="1" applyFont="1" applyFill="1" applyBorder="1"/>
    <xf numFmtId="2" fontId="32" fillId="2" borderId="0" xfId="1" applyNumberFormat="1" applyFont="1" applyFill="1" applyProtection="1"/>
    <xf numFmtId="167" fontId="33" fillId="2" borderId="8" xfId="0" applyNumberFormat="1" applyFont="1" applyFill="1" applyBorder="1"/>
    <xf numFmtId="0" fontId="33" fillId="2" borderId="4" xfId="0" applyFont="1" applyFill="1" applyBorder="1" applyAlignment="1">
      <alignment wrapText="1"/>
    </xf>
    <xf numFmtId="0" fontId="35" fillId="2" borderId="4" xfId="0" applyFont="1" applyFill="1" applyBorder="1"/>
    <xf numFmtId="10" fontId="33" fillId="2" borderId="0" xfId="0" applyNumberFormat="1" applyFont="1" applyFill="1"/>
    <xf numFmtId="0" fontId="35" fillId="2" borderId="0" xfId="0" applyFont="1" applyFill="1"/>
    <xf numFmtId="14" fontId="35" fillId="2" borderId="0" xfId="0" applyNumberFormat="1" applyFont="1" applyFill="1"/>
    <xf numFmtId="0" fontId="51" fillId="2" borderId="0" xfId="0" applyFont="1" applyFill="1"/>
    <xf numFmtId="0" fontId="45" fillId="2" borderId="0" xfId="0" applyFont="1" applyFill="1"/>
    <xf numFmtId="0" fontId="48" fillId="2" borderId="0" xfId="0" applyFont="1" applyFill="1"/>
    <xf numFmtId="0" fontId="33" fillId="2" borderId="0" xfId="0" applyFont="1" applyFill="1" applyAlignment="1">
      <alignment horizontal="right"/>
    </xf>
    <xf numFmtId="2" fontId="33" fillId="2" borderId="0" xfId="0" quotePrefix="1" applyNumberFormat="1" applyFont="1" applyFill="1"/>
    <xf numFmtId="167" fontId="33" fillId="2" borderId="0" xfId="0" applyNumberFormat="1" applyFont="1" applyFill="1"/>
    <xf numFmtId="0" fontId="54" fillId="2" borderId="0" xfId="0" applyFont="1" applyFill="1"/>
    <xf numFmtId="0" fontId="33" fillId="2" borderId="0" xfId="0" applyFont="1" applyFill="1" applyAlignment="1">
      <alignment wrapText="1"/>
    </xf>
    <xf numFmtId="0" fontId="33" fillId="10" borderId="0" xfId="0" quotePrefix="1" applyFont="1" applyFill="1"/>
    <xf numFmtId="0" fontId="33" fillId="10" borderId="0" xfId="0" applyFont="1" applyFill="1"/>
    <xf numFmtId="9" fontId="33" fillId="10" borderId="0" xfId="0" quotePrefix="1" applyNumberFormat="1" applyFont="1" applyFill="1"/>
    <xf numFmtId="10" fontId="33" fillId="10" borderId="0" xfId="0" applyNumberFormat="1" applyFont="1" applyFill="1"/>
    <xf numFmtId="2" fontId="33" fillId="10" borderId="0" xfId="0" applyNumberFormat="1" applyFont="1" applyFill="1"/>
    <xf numFmtId="2" fontId="32" fillId="10" borderId="0" xfId="1" applyNumberFormat="1" applyFont="1" applyFill="1" applyProtection="1"/>
    <xf numFmtId="2" fontId="33" fillId="10" borderId="0" xfId="0" quotePrefix="1" applyNumberFormat="1" applyFont="1" applyFill="1"/>
    <xf numFmtId="10" fontId="33" fillId="10" borderId="0" xfId="0" quotePrefix="1" applyNumberFormat="1" applyFont="1" applyFill="1"/>
    <xf numFmtId="166" fontId="33" fillId="9" borderId="0" xfId="0" applyNumberFormat="1" applyFont="1" applyFill="1" applyAlignment="1" applyProtection="1">
      <alignment horizontal="right"/>
      <protection hidden="1"/>
    </xf>
    <xf numFmtId="166" fontId="33" fillId="9" borderId="0" xfId="0" applyNumberFormat="1" applyFont="1" applyFill="1" applyAlignment="1">
      <alignment horizontal="right"/>
    </xf>
    <xf numFmtId="3" fontId="25" fillId="0" borderId="9" xfId="0" applyNumberFormat="1" applyFont="1" applyBorder="1" applyAlignment="1" applyProtection="1">
      <alignment horizontal="center"/>
      <protection locked="0"/>
    </xf>
    <xf numFmtId="0" fontId="59" fillId="0" borderId="9" xfId="0" applyFont="1" applyBorder="1"/>
    <xf numFmtId="49" fontId="30" fillId="0" borderId="0" xfId="0" applyNumberFormat="1" applyFont="1" applyAlignment="1">
      <alignment horizontal="left"/>
    </xf>
    <xf numFmtId="3" fontId="25" fillId="0" borderId="0" xfId="0" applyNumberFormat="1" applyFont="1" applyAlignment="1" applyProtection="1">
      <alignment horizontal="center"/>
      <protection locked="0"/>
    </xf>
    <xf numFmtId="3" fontId="25" fillId="0" borderId="0" xfId="0" applyNumberFormat="1" applyFont="1" applyAlignment="1" applyProtection="1">
      <alignment horizontal="left"/>
      <protection locked="0"/>
    </xf>
    <xf numFmtId="0" fontId="30" fillId="0" borderId="0" xfId="0" applyFont="1" applyAlignment="1">
      <alignment horizontal="left"/>
    </xf>
    <xf numFmtId="4" fontId="25" fillId="0" borderId="0" xfId="0" applyNumberFormat="1" applyFont="1" applyAlignment="1" applyProtection="1">
      <alignment horizontal="center"/>
      <protection locked="0"/>
    </xf>
    <xf numFmtId="3" fontId="24" fillId="0" borderId="0" xfId="0" applyNumberFormat="1" applyFont="1" applyAlignment="1" applyProtection="1">
      <alignment horizontal="center"/>
      <protection locked="0"/>
    </xf>
    <xf numFmtId="3" fontId="24" fillId="0" borderId="0" xfId="0" applyNumberFormat="1" applyFont="1" applyAlignment="1" applyProtection="1">
      <alignment horizontal="left"/>
      <protection locked="0"/>
    </xf>
    <xf numFmtId="3" fontId="26" fillId="0" borderId="0" xfId="0" applyNumberFormat="1" applyFont="1" applyAlignment="1" applyProtection="1">
      <alignment horizontal="left"/>
      <protection locked="0"/>
    </xf>
    <xf numFmtId="0" fontId="59" fillId="11" borderId="9" xfId="0" applyFont="1" applyFill="1" applyBorder="1"/>
    <xf numFmtId="166" fontId="22" fillId="7" borderId="0" xfId="0" applyNumberFormat="1" applyFont="1" applyFill="1" applyAlignment="1" applyProtection="1">
      <alignment horizontal="right"/>
      <protection locked="0"/>
    </xf>
    <xf numFmtId="0" fontId="20" fillId="2" borderId="0" xfId="0" applyFont="1" applyFill="1"/>
    <xf numFmtId="0" fontId="60" fillId="0" borderId="0" xfId="0" applyFont="1" applyAlignment="1">
      <alignment horizontal="center" vertical="center"/>
    </xf>
    <xf numFmtId="0" fontId="60" fillId="0" borderId="10" xfId="0" applyFont="1" applyBorder="1" applyAlignment="1">
      <alignment vertical="top" wrapText="1"/>
    </xf>
    <xf numFmtId="0" fontId="60" fillId="0" borderId="11" xfId="0" applyFont="1" applyBorder="1" applyAlignment="1">
      <alignment vertical="top" wrapText="1"/>
    </xf>
    <xf numFmtId="0" fontId="0" fillId="0" borderId="0" xfId="0" applyAlignment="1">
      <alignment horizontal="center"/>
    </xf>
    <xf numFmtId="0" fontId="57" fillId="2" borderId="0" xfId="0" applyFont="1" applyFill="1"/>
    <xf numFmtId="0" fontId="57" fillId="2" borderId="0" xfId="0" applyFont="1" applyFill="1" applyAlignment="1">
      <alignment vertical="top"/>
    </xf>
    <xf numFmtId="0" fontId="19" fillId="2" borderId="4" xfId="0" applyFont="1" applyFill="1" applyBorder="1"/>
    <xf numFmtId="165" fontId="33" fillId="8" borderId="0" xfId="0" applyNumberFormat="1" applyFont="1" applyFill="1" applyProtection="1">
      <protection locked="0"/>
    </xf>
    <xf numFmtId="0" fontId="62" fillId="2" borderId="4" xfId="0" applyFont="1" applyFill="1" applyBorder="1"/>
    <xf numFmtId="0" fontId="18" fillId="2" borderId="0" xfId="0" applyFont="1" applyFill="1"/>
    <xf numFmtId="0" fontId="17" fillId="2" borderId="0" xfId="0" applyFont="1" applyFill="1"/>
    <xf numFmtId="0" fontId="16" fillId="2" borderId="0" xfId="0" applyFont="1" applyFill="1"/>
    <xf numFmtId="0" fontId="33" fillId="12" borderId="5" xfId="0" applyFont="1" applyFill="1" applyBorder="1"/>
    <xf numFmtId="0" fontId="44" fillId="12" borderId="0" xfId="3" applyFont="1" applyFill="1" applyProtection="1">
      <protection locked="0"/>
    </xf>
    <xf numFmtId="0" fontId="15" fillId="2" borderId="0" xfId="0" applyFont="1" applyFill="1"/>
    <xf numFmtId="169" fontId="64" fillId="7" borderId="0" xfId="0" applyNumberFormat="1" applyFont="1" applyFill="1"/>
    <xf numFmtId="167" fontId="64" fillId="7" borderId="0" xfId="0" applyNumberFormat="1" applyFont="1" applyFill="1"/>
    <xf numFmtId="0" fontId="13" fillId="10" borderId="0" xfId="0" applyFont="1" applyFill="1"/>
    <xf numFmtId="49" fontId="65" fillId="0" borderId="0" xfId="0" applyNumberFormat="1" applyFont="1" applyAlignment="1">
      <alignment horizontal="left"/>
    </xf>
    <xf numFmtId="0" fontId="12" fillId="2" borderId="0" xfId="0" applyFont="1" applyFill="1"/>
    <xf numFmtId="49" fontId="34" fillId="5" borderId="0" xfId="0" applyNumberFormat="1" applyFont="1" applyFill="1" applyAlignment="1">
      <alignment horizontal="left"/>
    </xf>
    <xf numFmtId="0" fontId="12" fillId="2" borderId="0" xfId="0" quotePrefix="1" applyFont="1" applyFill="1"/>
    <xf numFmtId="49" fontId="41" fillId="5" borderId="0" xfId="0" quotePrefix="1" applyNumberFormat="1" applyFont="1" applyFill="1" applyAlignment="1">
      <alignment horizontal="left"/>
    </xf>
    <xf numFmtId="0" fontId="12" fillId="7" borderId="0" xfId="0" applyFont="1" applyFill="1" applyAlignment="1" applyProtection="1">
      <alignment horizontal="right"/>
      <protection locked="0"/>
    </xf>
    <xf numFmtId="0" fontId="9" fillId="2" borderId="0" xfId="0" applyFont="1" applyFill="1" applyAlignment="1">
      <alignment wrapText="1"/>
    </xf>
    <xf numFmtId="0" fontId="9" fillId="2" borderId="4" xfId="0" applyFont="1" applyFill="1" applyBorder="1"/>
    <xf numFmtId="0" fontId="44" fillId="2" borderId="0" xfId="3" applyFont="1" applyFill="1" applyBorder="1" applyProtection="1"/>
    <xf numFmtId="0" fontId="8" fillId="2" borderId="0" xfId="0" quotePrefix="1" applyFont="1" applyFill="1"/>
    <xf numFmtId="49" fontId="34" fillId="0" borderId="0" xfId="0" applyNumberFormat="1" applyFont="1" applyAlignment="1">
      <alignment horizontal="left"/>
    </xf>
    <xf numFmtId="0" fontId="34" fillId="0" borderId="0" xfId="0" applyFont="1" applyAlignment="1">
      <alignment horizontal="left"/>
    </xf>
    <xf numFmtId="0" fontId="8" fillId="2" borderId="0" xfId="0" applyFont="1" applyFill="1"/>
    <xf numFmtId="0" fontId="8" fillId="0" borderId="0" xfId="0" applyFont="1"/>
    <xf numFmtId="49" fontId="33" fillId="0" borderId="0" xfId="0" applyNumberFormat="1" applyFont="1"/>
    <xf numFmtId="0" fontId="8" fillId="2" borderId="4" xfId="0" applyFont="1" applyFill="1" applyBorder="1"/>
    <xf numFmtId="0" fontId="7" fillId="2" borderId="0" xfId="0" applyFont="1" applyFill="1"/>
    <xf numFmtId="0" fontId="44" fillId="2" borderId="0" xfId="3" applyFont="1" applyFill="1" applyBorder="1" applyAlignment="1" applyProtection="1">
      <protection locked="0"/>
    </xf>
    <xf numFmtId="0" fontId="44" fillId="2" borderId="5" xfId="3" applyFont="1" applyFill="1" applyBorder="1" applyAlignment="1" applyProtection="1">
      <protection locked="0"/>
    </xf>
    <xf numFmtId="0" fontId="6" fillId="2" borderId="0" xfId="0" applyFont="1" applyFill="1"/>
    <xf numFmtId="0" fontId="33" fillId="8" borderId="0" xfId="0" applyFont="1" applyFill="1" applyAlignment="1" applyProtection="1">
      <alignment horizontal="right"/>
      <protection locked="0"/>
    </xf>
    <xf numFmtId="0" fontId="6" fillId="2" borderId="4" xfId="0" applyFont="1" applyFill="1" applyBorder="1"/>
    <xf numFmtId="2" fontId="33" fillId="8" borderId="0" xfId="0" applyNumberFormat="1" applyFont="1" applyFill="1" applyProtection="1">
      <protection locked="0"/>
    </xf>
    <xf numFmtId="2" fontId="6" fillId="10" borderId="0" xfId="0" applyNumberFormat="1" applyFont="1" applyFill="1"/>
    <xf numFmtId="0" fontId="11" fillId="7" borderId="0" xfId="0" applyFont="1" applyFill="1" applyAlignment="1" applyProtection="1">
      <alignment horizontal="right"/>
      <protection locked="0"/>
    </xf>
    <xf numFmtId="168" fontId="33" fillId="2" borderId="0" xfId="0" applyNumberFormat="1" applyFont="1" applyFill="1"/>
    <xf numFmtId="10" fontId="33" fillId="8" borderId="0" xfId="0" applyNumberFormat="1" applyFont="1" applyFill="1" applyAlignment="1" applyProtection="1">
      <alignment horizontal="right"/>
      <protection locked="0"/>
    </xf>
    <xf numFmtId="0" fontId="67" fillId="2" borderId="4" xfId="0" applyFont="1" applyFill="1" applyBorder="1"/>
    <xf numFmtId="14" fontId="24" fillId="6" borderId="0" xfId="0" applyNumberFormat="1" applyFont="1" applyFill="1" applyAlignment="1">
      <alignment horizontal="center"/>
    </xf>
    <xf numFmtId="49" fontId="25" fillId="0" borderId="0" xfId="0" applyNumberFormat="1" applyFont="1" applyAlignment="1">
      <alignment horizontal="left"/>
    </xf>
    <xf numFmtId="49" fontId="69" fillId="0" borderId="0" xfId="0" applyNumberFormat="1" applyFont="1" applyAlignment="1">
      <alignment horizontal="left"/>
    </xf>
    <xf numFmtId="0" fontId="69" fillId="0" borderId="0" xfId="0" applyFont="1" applyAlignment="1">
      <alignment horizontal="left"/>
    </xf>
    <xf numFmtId="0" fontId="65" fillId="0" borderId="0" xfId="0" applyFont="1" applyAlignment="1">
      <alignment horizontal="left"/>
    </xf>
    <xf numFmtId="3" fontId="25" fillId="4" borderId="0" xfId="0" applyNumberFormat="1" applyFont="1" applyFill="1" applyAlignment="1">
      <alignment horizontal="center"/>
    </xf>
    <xf numFmtId="10" fontId="5" fillId="2" borderId="0" xfId="0" applyNumberFormat="1" applyFont="1" applyFill="1"/>
    <xf numFmtId="0" fontId="70" fillId="0" borderId="10" xfId="0" applyFont="1" applyBorder="1" applyAlignment="1">
      <alignment horizontal="left" vertical="center"/>
    </xf>
    <xf numFmtId="0" fontId="66" fillId="0" borderId="10" xfId="0" applyFont="1" applyBorder="1" applyAlignment="1">
      <alignment horizontal="left" vertical="top"/>
    </xf>
    <xf numFmtId="0" fontId="66" fillId="0" borderId="10" xfId="0" applyFont="1" applyBorder="1" applyAlignment="1">
      <alignment horizontal="left" vertical="top" wrapText="1"/>
    </xf>
    <xf numFmtId="0" fontId="4" fillId="2" borderId="0" xfId="0" applyFont="1" applyFill="1"/>
    <xf numFmtId="0" fontId="3" fillId="2" borderId="6" xfId="0" applyFont="1" applyFill="1" applyBorder="1"/>
    <xf numFmtId="0" fontId="3" fillId="2" borderId="0" xfId="0" applyFont="1" applyFill="1"/>
    <xf numFmtId="0" fontId="1" fillId="2" borderId="0" xfId="0" applyFont="1" applyFill="1"/>
    <xf numFmtId="0" fontId="1" fillId="0" borderId="0" xfId="0" applyFont="1"/>
    <xf numFmtId="170" fontId="71" fillId="13" borderId="10" xfId="0" applyNumberFormat="1" applyFont="1" applyFill="1" applyBorder="1" applyAlignment="1">
      <alignment horizontal="right" vertical="center" wrapText="1"/>
    </xf>
    <xf numFmtId="170" fontId="71" fillId="0" borderId="10" xfId="0" applyNumberFormat="1" applyFont="1" applyBorder="1" applyAlignment="1">
      <alignment horizontal="right" vertical="center" wrapText="1"/>
    </xf>
    <xf numFmtId="0" fontId="59" fillId="7" borderId="9" xfId="0" applyFont="1" applyFill="1" applyBorder="1"/>
    <xf numFmtId="0" fontId="0" fillId="14" borderId="12" xfId="0" applyFill="1" applyBorder="1"/>
    <xf numFmtId="0" fontId="0" fillId="7" borderId="12" xfId="0" applyFill="1" applyBorder="1"/>
    <xf numFmtId="0" fontId="0" fillId="7" borderId="13" xfId="0" applyFill="1" applyBorder="1"/>
    <xf numFmtId="0" fontId="0" fillId="14" borderId="13" xfId="0" applyFill="1" applyBorder="1"/>
    <xf numFmtId="0" fontId="63" fillId="2" borderId="0" xfId="3" applyFont="1" applyFill="1" applyAlignment="1" applyProtection="1">
      <protection locked="0"/>
    </xf>
    <xf numFmtId="0" fontId="63" fillId="0" borderId="0" xfId="3" applyFont="1" applyAlignment="1" applyProtection="1">
      <protection locked="0"/>
    </xf>
    <xf numFmtId="0" fontId="55" fillId="2" borderId="0" xfId="0" applyFont="1" applyFill="1" applyProtection="1">
      <protection hidden="1"/>
    </xf>
    <xf numFmtId="0" fontId="56" fillId="0" borderId="0" xfId="0" applyFont="1" applyProtection="1">
      <protection hidden="1"/>
    </xf>
    <xf numFmtId="0" fontId="33" fillId="2" borderId="0" xfId="0" applyFont="1" applyFill="1" applyAlignment="1" applyProtection="1">
      <alignment wrapText="1"/>
      <protection hidden="1"/>
    </xf>
    <xf numFmtId="0" fontId="0" fillId="0" borderId="0" xfId="0" applyAlignment="1" applyProtection="1">
      <alignment wrapText="1"/>
      <protection hidden="1"/>
    </xf>
    <xf numFmtId="0" fontId="10" fillId="2" borderId="0" xfId="0" applyFont="1" applyFill="1" applyAlignment="1" applyProtection="1">
      <alignment wrapText="1"/>
      <protection hidden="1"/>
    </xf>
    <xf numFmtId="0" fontId="33" fillId="0" borderId="0" xfId="0" applyFont="1" applyAlignment="1" applyProtection="1">
      <alignment wrapText="1"/>
      <protection hidden="1"/>
    </xf>
    <xf numFmtId="0" fontId="33" fillId="2" borderId="0" xfId="0" applyFont="1" applyFill="1" applyProtection="1">
      <protection hidden="1"/>
    </xf>
    <xf numFmtId="0" fontId="33" fillId="0" borderId="0" xfId="0" applyFont="1" applyProtection="1">
      <protection hidden="1"/>
    </xf>
    <xf numFmtId="0" fontId="7" fillId="2" borderId="0" xfId="0" applyFont="1" applyFill="1" applyAlignment="1" applyProtection="1">
      <alignment wrapText="1"/>
      <protection hidden="1"/>
    </xf>
    <xf numFmtId="0" fontId="1" fillId="2" borderId="0" xfId="0" applyFont="1" applyFill="1" applyAlignment="1" applyProtection="1">
      <alignment wrapText="1"/>
      <protection hidden="1"/>
    </xf>
    <xf numFmtId="0" fontId="21" fillId="2" borderId="0" xfId="0" applyFont="1" applyFill="1" applyAlignment="1" applyProtection="1">
      <alignment wrapText="1"/>
      <protection hidden="1"/>
    </xf>
    <xf numFmtId="0" fontId="0" fillId="0" borderId="0" xfId="0" applyAlignment="1">
      <alignment wrapText="1"/>
    </xf>
    <xf numFmtId="0" fontId="14" fillId="2" borderId="0" xfId="0" applyFont="1" applyFill="1" applyAlignment="1" applyProtection="1">
      <alignment wrapText="1"/>
      <protection hidden="1"/>
    </xf>
    <xf numFmtId="0" fontId="46" fillId="2" borderId="2" xfId="0" applyFont="1" applyFill="1" applyBorder="1"/>
    <xf numFmtId="0" fontId="47" fillId="2" borderId="2" xfId="0" applyFont="1" applyFill="1" applyBorder="1"/>
    <xf numFmtId="0" fontId="33"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0" fontId="35" fillId="2" borderId="0" xfId="0" applyFont="1" applyFill="1"/>
    <xf numFmtId="0" fontId="0" fillId="2" borderId="0" xfId="0" applyFill="1"/>
    <xf numFmtId="0" fontId="9" fillId="2" borderId="0" xfId="0" applyFont="1" applyFill="1" applyAlignment="1">
      <alignment wrapText="1"/>
    </xf>
    <xf numFmtId="0" fontId="44" fillId="2" borderId="0" xfId="3" applyFont="1" applyFill="1" applyBorder="1" applyAlignment="1" applyProtection="1">
      <protection locked="0"/>
    </xf>
    <xf numFmtId="0" fontId="0" fillId="2" borderId="0" xfId="0" applyFill="1" applyProtection="1">
      <protection locked="0"/>
    </xf>
    <xf numFmtId="0" fontId="42" fillId="2" borderId="0" xfId="0" applyFont="1" applyFill="1"/>
    <xf numFmtId="0" fontId="41" fillId="2" borderId="0" xfId="0" applyFont="1" applyFill="1" applyAlignment="1">
      <alignment wrapText="1"/>
    </xf>
    <xf numFmtId="0" fontId="44" fillId="2" borderId="4" xfId="3" applyFont="1" applyFill="1" applyBorder="1" applyAlignment="1" applyProtection="1">
      <protection locked="0"/>
    </xf>
    <xf numFmtId="0" fontId="2" fillId="2" borderId="0" xfId="0" applyFont="1" applyFill="1" applyAlignment="1">
      <alignment wrapText="1"/>
    </xf>
    <xf numFmtId="0" fontId="35" fillId="2" borderId="0" xfId="0" applyFont="1" applyFill="1" applyAlignment="1">
      <alignment wrapText="1"/>
    </xf>
    <xf numFmtId="0" fontId="0" fillId="0" borderId="5" xfId="0" applyBorder="1" applyAlignment="1">
      <alignment wrapText="1"/>
    </xf>
    <xf numFmtId="0" fontId="35" fillId="2" borderId="5" xfId="0" applyFont="1" applyFill="1" applyBorder="1" applyAlignment="1">
      <alignment wrapText="1"/>
    </xf>
    <xf numFmtId="0" fontId="6" fillId="2" borderId="0" xfId="0" applyFont="1" applyFill="1" applyAlignment="1">
      <alignment wrapText="1"/>
    </xf>
    <xf numFmtId="0" fontId="54" fillId="2" borderId="2" xfId="0" applyFont="1" applyFill="1" applyBorder="1"/>
    <xf numFmtId="0" fontId="58" fillId="0" borderId="2" xfId="0" applyFont="1" applyBorder="1"/>
    <xf numFmtId="0" fontId="35" fillId="2" borderId="1" xfId="0" applyFont="1" applyFill="1" applyBorder="1"/>
    <xf numFmtId="0" fontId="35" fillId="2" borderId="2" xfId="0" applyFont="1" applyFill="1" applyBorder="1"/>
    <xf numFmtId="0" fontId="43" fillId="2" borderId="2" xfId="3" applyFill="1" applyBorder="1" applyAlignment="1" applyProtection="1">
      <protection locked="0"/>
    </xf>
    <xf numFmtId="0" fontId="43" fillId="2" borderId="3" xfId="3" applyFill="1" applyBorder="1" applyAlignment="1" applyProtection="1">
      <protection locked="0"/>
    </xf>
    <xf numFmtId="0" fontId="44" fillId="12" borderId="0" xfId="3" applyFont="1" applyFill="1" applyBorder="1" applyProtection="1">
      <protection locked="0"/>
    </xf>
    <xf numFmtId="0" fontId="44" fillId="12" borderId="5" xfId="3" applyFont="1" applyFill="1" applyBorder="1" applyProtection="1">
      <protection locked="0"/>
    </xf>
    <xf numFmtId="0" fontId="44" fillId="2" borderId="5" xfId="3" applyFont="1" applyFill="1" applyBorder="1" applyAlignment="1" applyProtection="1">
      <protection locked="0"/>
    </xf>
    <xf numFmtId="0" fontId="44" fillId="2" borderId="0" xfId="3" applyFont="1" applyFill="1" applyBorder="1" applyAlignment="1" applyProtection="1"/>
    <xf numFmtId="0" fontId="44" fillId="2" borderId="5" xfId="3" applyFont="1" applyFill="1" applyBorder="1" applyAlignment="1" applyProtection="1"/>
    <xf numFmtId="0" fontId="67" fillId="2" borderId="4" xfId="0" applyFont="1" applyFill="1" applyBorder="1"/>
    <xf numFmtId="0" fontId="68" fillId="0" borderId="0" xfId="0" applyFont="1"/>
    <xf numFmtId="0" fontId="68" fillId="0" borderId="5" xfId="0" applyFont="1" applyBorder="1"/>
    <xf numFmtId="0" fontId="35" fillId="2" borderId="5" xfId="0" applyFont="1" applyFill="1" applyBorder="1"/>
    <xf numFmtId="0" fontId="44" fillId="2" borderId="0" xfId="3" applyFont="1" applyFill="1" applyBorder="1" applyAlignment="1"/>
    <xf numFmtId="0" fontId="0" fillId="0" borderId="0" xfId="0"/>
    <xf numFmtId="0" fontId="66" fillId="0" borderId="10" xfId="0" applyFont="1" applyBorder="1" applyAlignment="1">
      <alignment horizontal="left" vertical="top"/>
    </xf>
    <xf numFmtId="0" fontId="70" fillId="0" borderId="10" xfId="0" applyFont="1" applyBorder="1" applyAlignment="1">
      <alignment horizontal="left" vertical="center"/>
    </xf>
    <xf numFmtId="0" fontId="0" fillId="0" borderId="0" xfId="0" applyAlignment="1">
      <alignment horizontal="center"/>
    </xf>
    <xf numFmtId="0" fontId="0" fillId="2" borderId="0" xfId="0" applyFill="1" applyAlignment="1">
      <alignment horizontal="center"/>
    </xf>
    <xf numFmtId="0" fontId="60" fillId="0" borderId="11" xfId="0" applyFont="1" applyBorder="1"/>
    <xf numFmtId="0" fontId="0" fillId="3" borderId="0" xfId="0" applyFill="1" applyAlignment="1">
      <alignment horizontal="center"/>
    </xf>
    <xf numFmtId="166" fontId="33" fillId="7" borderId="7" xfId="0" applyNumberFormat="1" applyFont="1" applyFill="1" applyBorder="1" applyAlignment="1" applyProtection="1">
      <alignment horizontal="right"/>
      <protection locked="0"/>
    </xf>
  </cellXfs>
  <cellStyles count="4">
    <cellStyle name="Hyperlink" xfId="3" builtinId="8"/>
    <cellStyle name="Procent" xfId="1" builtinId="5"/>
    <cellStyle name="Standaard" xfId="0" builtinId="0"/>
    <cellStyle name="Standaard_lb-TABEL" xfId="2" xr:uid="{00000000-0005-0000-0000-000003000000}"/>
  </cellStyles>
  <dxfs count="5">
    <dxf>
      <fill>
        <patternFill>
          <fgColor indexed="64"/>
          <bgColor theme="8" tint="0.79995117038483843"/>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E7E6E6"/>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Salarisberekening VO'!A1"/><Relationship Id="rId2" Type="http://schemas.openxmlformats.org/officeDocument/2006/relationships/hyperlink" Target="#'Salarisberekening P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247650</xdr:colOff>
      <xdr:row>0</xdr:row>
      <xdr:rowOff>161925</xdr:rowOff>
    </xdr:from>
    <xdr:to>
      <xdr:col>11</xdr:col>
      <xdr:colOff>19050</xdr:colOff>
      <xdr:row>3</xdr:row>
      <xdr:rowOff>123253</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161925"/>
          <a:ext cx="2590800" cy="618553"/>
        </a:xfrm>
        <a:prstGeom prst="rect">
          <a:avLst/>
        </a:prstGeom>
      </xdr:spPr>
    </xdr:pic>
    <xdr:clientData/>
  </xdr:twoCellAnchor>
  <xdr:twoCellAnchor>
    <xdr:from>
      <xdr:col>1</xdr:col>
      <xdr:colOff>352425</xdr:colOff>
      <xdr:row>20</xdr:row>
      <xdr:rowOff>47625</xdr:rowOff>
    </xdr:from>
    <xdr:to>
      <xdr:col>8</xdr:col>
      <xdr:colOff>285750</xdr:colOff>
      <xdr:row>23</xdr:row>
      <xdr:rowOff>123825</xdr:rowOff>
    </xdr:to>
    <xdr:sp macro="" textlink="">
      <xdr:nvSpPr>
        <xdr:cNvPr id="2" name="Rechthoek 1">
          <a:hlinkClick xmlns:r="http://schemas.openxmlformats.org/officeDocument/2006/relationships" r:id="rId2"/>
          <a:extLst>
            <a:ext uri="{FF2B5EF4-FFF2-40B4-BE49-F238E27FC236}">
              <a16:creationId xmlns:a16="http://schemas.microsoft.com/office/drawing/2014/main" id="{00000000-0008-0000-0000-000002000000}"/>
            </a:ext>
          </a:extLst>
        </xdr:cNvPr>
        <xdr:cNvSpPr/>
      </xdr:nvSpPr>
      <xdr:spPr>
        <a:xfrm>
          <a:off x="609600" y="3781425"/>
          <a:ext cx="4143375" cy="619125"/>
        </a:xfrm>
        <a:prstGeom prst="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a:solidFill>
                <a:sysClr val="windowText" lastClr="000000"/>
              </a:solidFill>
            </a:rPr>
            <a:t>Primair Onderwijs</a:t>
          </a:r>
        </a:p>
      </xdr:txBody>
    </xdr:sp>
    <xdr:clientData/>
  </xdr:twoCellAnchor>
  <xdr:twoCellAnchor>
    <xdr:from>
      <xdr:col>1</xdr:col>
      <xdr:colOff>342900</xdr:colOff>
      <xdr:row>24</xdr:row>
      <xdr:rowOff>104775</xdr:rowOff>
    </xdr:from>
    <xdr:to>
      <xdr:col>8</xdr:col>
      <xdr:colOff>238125</xdr:colOff>
      <xdr:row>28</xdr:row>
      <xdr:rowOff>0</xdr:rowOff>
    </xdr:to>
    <xdr:sp macro="" textlink="">
      <xdr:nvSpPr>
        <xdr:cNvPr id="3" name="Rechthoek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600075" y="4562475"/>
          <a:ext cx="4105275" cy="61912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l-NL" sz="1600">
              <a:solidFill>
                <a:sysClr val="windowText" lastClr="000000"/>
              </a:solidFill>
            </a:rPr>
            <a:t>Voortgezet</a:t>
          </a:r>
          <a:r>
            <a:rPr lang="nl-NL" sz="1600"/>
            <a:t> </a:t>
          </a:r>
          <a:r>
            <a:rPr lang="nl-NL" sz="1600">
              <a:solidFill>
                <a:sysClr val="windowText" lastClr="000000"/>
              </a:solidFill>
            </a:rPr>
            <a:t>Onderwijs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295275</xdr:colOff>
      <xdr:row>0</xdr:row>
      <xdr:rowOff>209550</xdr:rowOff>
    </xdr:from>
    <xdr:to>
      <xdr:col>12</xdr:col>
      <xdr:colOff>142171</xdr:colOff>
      <xdr:row>3</xdr:row>
      <xdr:rowOff>94678</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4875" y="209550"/>
          <a:ext cx="2285296" cy="618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3</xdr:row>
      <xdr:rowOff>85153</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0"/>
          <a:ext cx="0" cy="675703"/>
        </a:xfrm>
        <a:prstGeom prst="rect">
          <a:avLst/>
        </a:prstGeom>
      </xdr:spPr>
    </xdr:pic>
    <xdr:clientData/>
  </xdr:twoCellAnchor>
  <xdr:twoCellAnchor editAs="oneCell">
    <xdr:from>
      <xdr:col>6</xdr:col>
      <xdr:colOff>0</xdr:colOff>
      <xdr:row>1</xdr:row>
      <xdr:rowOff>0</xdr:rowOff>
    </xdr:from>
    <xdr:to>
      <xdr:col>6</xdr:col>
      <xdr:colOff>0</xdr:colOff>
      <xdr:row>4</xdr:row>
      <xdr:rowOff>56578</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6050" y="180975"/>
          <a:ext cx="0" cy="675703"/>
        </a:xfrm>
        <a:prstGeom prst="rect">
          <a:avLst/>
        </a:prstGeom>
      </xdr:spPr>
    </xdr:pic>
    <xdr:clientData/>
  </xdr:twoCellAnchor>
  <xdr:twoCellAnchor editAs="oneCell">
    <xdr:from>
      <xdr:col>7</xdr:col>
      <xdr:colOff>409575</xdr:colOff>
      <xdr:row>1</xdr:row>
      <xdr:rowOff>9525</xdr:rowOff>
    </xdr:from>
    <xdr:to>
      <xdr:col>8</xdr:col>
      <xdr:colOff>828675</xdr:colOff>
      <xdr:row>4</xdr:row>
      <xdr:rowOff>12763</xdr:rowOff>
    </xdr:to>
    <xdr:pic>
      <xdr:nvPicPr>
        <xdr:cNvPr id="4" name="Afbeelding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5" y="190500"/>
          <a:ext cx="2590800" cy="622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257175</xdr:colOff>
      <xdr:row>0</xdr:row>
      <xdr:rowOff>371475</xdr:rowOff>
    </xdr:from>
    <xdr:to>
      <xdr:col>12</xdr:col>
      <xdr:colOff>104071</xdr:colOff>
      <xdr:row>4</xdr:row>
      <xdr:rowOff>8953</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5350" y="371475"/>
          <a:ext cx="2285296" cy="6185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400050</xdr:colOff>
      <xdr:row>1</xdr:row>
      <xdr:rowOff>1</xdr:rowOff>
    </xdr:from>
    <xdr:to>
      <xdr:col>8</xdr:col>
      <xdr:colOff>648300</xdr:colOff>
      <xdr:row>2</xdr:row>
      <xdr:rowOff>381001</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0" y="180976"/>
          <a:ext cx="2553300" cy="6096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dyade.nl/downloads/maandbrief-salarisbetaling" TargetMode="External"/><Relationship Id="rId1" Type="http://schemas.openxmlformats.org/officeDocument/2006/relationships/hyperlink" Target="http://www.dyade.nl/index.php/diensten/personeel/zelf-bereken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hyperlink" Target="https://www.dyade.nl/dyadedir/bestanden/personeel/zelfberekenen/Berekening_recht_dzi_57eo_PO.xlsx"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bin"/><Relationship Id="rId1" Type="http://schemas.openxmlformats.org/officeDocument/2006/relationships/hyperlink" Target="https://www.dyade.nl/dyadedir/bestanden/personeel/zelfberekenen/Berekening_recht_lfpb_VO.xls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C00000"/>
  </sheetPr>
  <dimension ref="A2:L33"/>
  <sheetViews>
    <sheetView showGridLines="0" showRowColHeaders="0" tabSelected="1" workbookViewId="0">
      <selection activeCell="B33" sqref="B33:D33"/>
    </sheetView>
  </sheetViews>
  <sheetFormatPr defaultColWidth="0" defaultRowHeight="14.25"/>
  <cols>
    <col min="1" max="1" width="3.85546875" style="72" customWidth="1"/>
    <col min="2" max="2" width="8.28515625" style="72" customWidth="1"/>
    <col min="3" max="9" width="9.140625" style="72" customWidth="1"/>
    <col min="10" max="10" width="5.7109375" style="72" customWidth="1"/>
    <col min="11" max="12" width="9.140625" style="72" customWidth="1"/>
    <col min="13" max="16384" width="9.140625" style="72" hidden="1"/>
  </cols>
  <sheetData>
    <row r="2" spans="2:11" ht="23.25">
      <c r="B2" s="203" t="s">
        <v>263</v>
      </c>
      <c r="C2" s="204"/>
      <c r="D2" s="204"/>
      <c r="E2" s="204"/>
      <c r="F2" s="204"/>
    </row>
    <row r="3" spans="2:11">
      <c r="B3" s="80" t="s">
        <v>380</v>
      </c>
    </row>
    <row r="6" spans="2:11" ht="32.25" customHeight="1">
      <c r="B6" s="207" t="s">
        <v>137</v>
      </c>
      <c r="C6" s="208"/>
      <c r="D6" s="208"/>
      <c r="E6" s="208"/>
      <c r="F6" s="208"/>
      <c r="G6" s="208"/>
      <c r="H6" s="208"/>
      <c r="I6" s="208"/>
      <c r="J6" s="208"/>
      <c r="K6" s="208"/>
    </row>
    <row r="7" spans="2:11" ht="14.25" customHeight="1">
      <c r="B7" s="205"/>
      <c r="C7" s="214"/>
      <c r="D7" s="214"/>
      <c r="E7" s="214"/>
      <c r="F7" s="214"/>
      <c r="G7" s="214"/>
      <c r="H7" s="214"/>
      <c r="I7" s="214"/>
      <c r="J7" s="214"/>
      <c r="K7" s="214"/>
    </row>
    <row r="8" spans="2:11" ht="60" customHeight="1">
      <c r="B8" s="213" t="s">
        <v>264</v>
      </c>
      <c r="C8" s="214"/>
      <c r="D8" s="214"/>
      <c r="E8" s="214"/>
      <c r="F8" s="214"/>
      <c r="G8" s="214"/>
      <c r="H8" s="214"/>
      <c r="I8" s="214"/>
      <c r="J8" s="214"/>
      <c r="K8" s="214"/>
    </row>
    <row r="9" spans="2:11" ht="9" customHeight="1"/>
    <row r="10" spans="2:11" ht="26.25" customHeight="1">
      <c r="B10" s="205" t="s">
        <v>138</v>
      </c>
      <c r="C10" s="208"/>
      <c r="D10" s="208"/>
      <c r="E10" s="208"/>
      <c r="F10" s="208"/>
      <c r="G10" s="208"/>
      <c r="H10" s="208"/>
      <c r="I10" s="208"/>
      <c r="J10" s="208"/>
      <c r="K10" s="208"/>
    </row>
    <row r="11" spans="2:11" ht="8.25" customHeight="1">
      <c r="B11" s="81"/>
      <c r="C11" s="81"/>
      <c r="D11" s="81"/>
      <c r="E11" s="81"/>
      <c r="F11" s="81"/>
      <c r="G11" s="81"/>
      <c r="H11" s="81"/>
      <c r="I11" s="81"/>
      <c r="J11" s="81"/>
      <c r="K11" s="81"/>
    </row>
    <row r="12" spans="2:11">
      <c r="B12" s="209" t="s">
        <v>139</v>
      </c>
      <c r="C12" s="210"/>
      <c r="D12" s="210"/>
      <c r="E12" s="210"/>
      <c r="F12" s="210"/>
      <c r="G12" s="210"/>
      <c r="H12" s="210"/>
      <c r="I12" s="210"/>
      <c r="J12" s="210"/>
    </row>
    <row r="13" spans="2:11" ht="7.5" customHeight="1"/>
    <row r="14" spans="2:11" ht="48" customHeight="1">
      <c r="B14" s="212" t="s">
        <v>368</v>
      </c>
      <c r="C14" s="208"/>
      <c r="D14" s="208"/>
      <c r="E14" s="208"/>
      <c r="F14" s="208"/>
      <c r="G14" s="208"/>
      <c r="H14" s="208"/>
      <c r="I14" s="208"/>
      <c r="J14" s="208"/>
      <c r="K14" s="208"/>
    </row>
    <row r="15" spans="2:11" ht="7.5" customHeight="1"/>
    <row r="16" spans="2:11" ht="33.75" customHeight="1">
      <c r="B16" s="215" t="s">
        <v>287</v>
      </c>
      <c r="C16" s="214"/>
      <c r="D16" s="214"/>
      <c r="E16" s="214"/>
      <c r="F16" s="214"/>
      <c r="G16" s="214"/>
      <c r="H16" s="214"/>
      <c r="I16" s="214"/>
      <c r="J16" s="214"/>
      <c r="K16" s="214"/>
    </row>
    <row r="17" spans="2:12" ht="50.25" customHeight="1">
      <c r="B17" s="211" t="s">
        <v>321</v>
      </c>
      <c r="C17" s="208"/>
      <c r="D17" s="208"/>
      <c r="E17" s="208"/>
      <c r="F17" s="208"/>
      <c r="G17" s="208"/>
      <c r="H17" s="208"/>
      <c r="I17" s="208"/>
      <c r="J17" s="208"/>
      <c r="K17" s="208"/>
    </row>
    <row r="19" spans="2:12">
      <c r="B19" s="209" t="s">
        <v>140</v>
      </c>
      <c r="C19" s="210"/>
      <c r="D19" s="210"/>
      <c r="E19" s="210"/>
      <c r="F19" s="210"/>
      <c r="G19" s="210"/>
      <c r="H19" s="210"/>
      <c r="I19" s="210"/>
      <c r="J19" s="210"/>
      <c r="K19" s="210"/>
    </row>
    <row r="30" spans="2:12">
      <c r="B30" s="72" t="s">
        <v>141</v>
      </c>
    </row>
    <row r="32" spans="2:12" ht="28.5" customHeight="1">
      <c r="B32" s="205" t="s">
        <v>232</v>
      </c>
      <c r="C32" s="206"/>
      <c r="D32" s="206"/>
      <c r="E32" s="206"/>
      <c r="F32" s="206"/>
      <c r="G32" s="206"/>
      <c r="H32" s="206"/>
      <c r="I32" s="206"/>
      <c r="J32" s="206"/>
      <c r="K32" s="206"/>
      <c r="L32" s="206"/>
    </row>
    <row r="33" spans="2:4" ht="15.75">
      <c r="B33" s="201" t="s">
        <v>231</v>
      </c>
      <c r="C33" s="202"/>
      <c r="D33" s="202"/>
    </row>
  </sheetData>
  <sheetProtection algorithmName="SHA-512" hashValue="HzaU/VqFNZ8/3JEXxeFbdcG8dwysLg3epGA3ALJT9b9xDmWsu1gH/snXLhCz3xbsBj0maq/wgz7auM6sre18PQ==" saltValue="8gp/e8dIUyYhsCgRUqdY6Q==" spinCount="100000" sheet="1" insertHyperlinks="0" selectLockedCells="1"/>
  <mergeCells count="12">
    <mergeCell ref="B33:D33"/>
    <mergeCell ref="B2:F2"/>
    <mergeCell ref="B32:L32"/>
    <mergeCell ref="B6:K6"/>
    <mergeCell ref="B10:K10"/>
    <mergeCell ref="B12:J12"/>
    <mergeCell ref="B17:K17"/>
    <mergeCell ref="B19:K19"/>
    <mergeCell ref="B14:K14"/>
    <mergeCell ref="B8:K8"/>
    <mergeCell ref="B7:K7"/>
    <mergeCell ref="B16:K16"/>
  </mergeCells>
  <hyperlinks>
    <hyperlink ref="B33" r:id="rId1" xr:uid="{00000000-0004-0000-0000-000000000000}"/>
    <hyperlink ref="B33:D33" r:id="rId2" display="www.dyade.nl" xr:uid="{00000000-0004-0000-0000-000001000000}"/>
  </hyperlinks>
  <pageMargins left="0.11811023622047245" right="0.19685039370078741" top="0.74803149606299213" bottom="0.74803149606299213" header="0.31496062992125984" footer="0.31496062992125984"/>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M66"/>
  <sheetViews>
    <sheetView showGridLines="0" showRowColHeaders="0" workbookViewId="0">
      <selection activeCell="B37" sqref="B37:M37"/>
    </sheetView>
  </sheetViews>
  <sheetFormatPr defaultColWidth="0" defaultRowHeight="14.25" zeroHeight="1"/>
  <cols>
    <col min="1" max="1" width="2.28515625" style="44" customWidth="1"/>
    <col min="2" max="12" width="9.140625" style="44" customWidth="1"/>
    <col min="13" max="13" width="9.140625" style="47" customWidth="1"/>
    <col min="14" max="16384" width="9.140625" style="44" hidden="1"/>
  </cols>
  <sheetData>
    <row r="1" spans="2:13" ht="29.25" customHeight="1">
      <c r="B1" s="216" t="s">
        <v>221</v>
      </c>
      <c r="C1" s="217"/>
      <c r="D1" s="217"/>
      <c r="E1" s="217"/>
      <c r="F1" s="217"/>
      <c r="G1" s="217"/>
      <c r="H1" s="217"/>
      <c r="I1" s="45"/>
      <c r="J1" s="45"/>
      <c r="K1" s="45"/>
      <c r="L1" s="45"/>
      <c r="M1" s="46"/>
    </row>
    <row r="2" spans="2:13">
      <c r="B2" s="137" t="str">
        <f>Introductie!B3</f>
        <v>versie januari 2025 1.02</v>
      </c>
    </row>
    <row r="3" spans="2:13"/>
    <row r="4" spans="2:13"/>
    <row r="5" spans="2:13" ht="24.75" customHeight="1">
      <c r="B5" s="103" t="s">
        <v>220</v>
      </c>
    </row>
    <row r="6" spans="2:13"/>
    <row r="7" spans="2:13" ht="15">
      <c r="B7" s="221" t="s">
        <v>309</v>
      </c>
      <c r="C7" s="222"/>
      <c r="D7" s="222"/>
      <c r="E7" s="222"/>
      <c r="F7" s="222"/>
    </row>
    <row r="8" spans="2:13" ht="9" customHeight="1"/>
    <row r="9" spans="2:13" ht="32.25" customHeight="1">
      <c r="B9" s="218" t="s">
        <v>223</v>
      </c>
      <c r="C9" s="219"/>
      <c r="D9" s="219"/>
      <c r="E9" s="219"/>
      <c r="F9" s="219"/>
      <c r="G9" s="219"/>
      <c r="H9" s="219"/>
      <c r="I9" s="219"/>
      <c r="J9" s="219"/>
      <c r="K9" s="219"/>
      <c r="L9" s="219"/>
      <c r="M9" s="220"/>
    </row>
    <row r="10" spans="2:13"/>
    <row r="11" spans="2:13" ht="15">
      <c r="B11" s="221" t="s">
        <v>245</v>
      </c>
      <c r="C11" s="222"/>
      <c r="D11" s="222"/>
      <c r="E11" s="222"/>
      <c r="F11" s="222"/>
    </row>
    <row r="12" spans="2:13" ht="9" customHeight="1"/>
    <row r="13" spans="2:13" ht="69" customHeight="1">
      <c r="B13" s="223" t="s">
        <v>306</v>
      </c>
      <c r="C13" s="219"/>
      <c r="D13" s="219"/>
      <c r="E13" s="219"/>
      <c r="F13" s="219"/>
      <c r="G13" s="219"/>
      <c r="H13" s="219"/>
      <c r="I13" s="219"/>
      <c r="J13" s="219"/>
      <c r="K13" s="219"/>
      <c r="L13" s="219"/>
      <c r="M13" s="220"/>
    </row>
    <row r="14" spans="2:13" ht="13.5" customHeight="1">
      <c r="B14" s="157"/>
      <c r="C14" s="57"/>
      <c r="D14" s="57"/>
      <c r="E14" s="57"/>
      <c r="F14" s="57"/>
      <c r="G14" s="57"/>
      <c r="H14" s="57"/>
      <c r="I14" s="57"/>
      <c r="J14" s="57"/>
      <c r="K14" s="57"/>
      <c r="L14" s="57"/>
      <c r="M14" s="58"/>
    </row>
    <row r="15" spans="2:13" ht="15.75" customHeight="1">
      <c r="B15" s="230" t="s">
        <v>246</v>
      </c>
      <c r="C15" s="214"/>
      <c r="D15" s="214"/>
      <c r="E15" s="214"/>
      <c r="F15" s="214"/>
      <c r="G15" s="57"/>
      <c r="H15" s="57"/>
      <c r="I15" s="57"/>
      <c r="J15" s="57"/>
      <c r="K15" s="57"/>
      <c r="L15" s="57"/>
      <c r="M15" s="58"/>
    </row>
    <row r="16" spans="2:13" ht="12.75" customHeight="1">
      <c r="B16" s="230"/>
      <c r="C16" s="230"/>
      <c r="D16" s="230"/>
      <c r="E16" s="230"/>
      <c r="F16" s="230"/>
      <c r="G16" s="230"/>
      <c r="H16" s="230"/>
      <c r="I16" s="230"/>
      <c r="J16" s="230"/>
      <c r="K16" s="230"/>
      <c r="L16" s="230"/>
      <c r="M16" s="232"/>
    </row>
    <row r="17" spans="2:13" ht="47.25" customHeight="1">
      <c r="B17" s="223" t="s">
        <v>307</v>
      </c>
      <c r="C17" s="214"/>
      <c r="D17" s="214"/>
      <c r="E17" s="214"/>
      <c r="F17" s="214"/>
      <c r="G17" s="214"/>
      <c r="H17" s="214"/>
      <c r="I17" s="214"/>
      <c r="J17" s="214"/>
      <c r="K17" s="214"/>
      <c r="L17" s="214"/>
      <c r="M17" s="231"/>
    </row>
    <row r="18" spans="2:13" ht="9" customHeight="1">
      <c r="B18" s="109"/>
      <c r="C18" s="57"/>
      <c r="D18" s="57"/>
      <c r="E18" s="57"/>
      <c r="F18" s="57"/>
      <c r="G18" s="57"/>
      <c r="H18" s="57"/>
      <c r="I18" s="57"/>
      <c r="J18" s="57"/>
      <c r="K18" s="57"/>
      <c r="L18" s="57"/>
      <c r="M18" s="58"/>
    </row>
    <row r="19" spans="2:13" ht="15">
      <c r="B19" s="224" t="s">
        <v>224</v>
      </c>
      <c r="C19" s="225"/>
      <c r="D19" s="225"/>
      <c r="E19" s="225"/>
    </row>
    <row r="20" spans="2:13"/>
    <row r="21" spans="2:13"/>
    <row r="22" spans="2:13" ht="18">
      <c r="B22" s="103" t="s">
        <v>69</v>
      </c>
    </row>
    <row r="23" spans="2:13"/>
    <row r="24" spans="2:13" ht="15">
      <c r="B24" s="221" t="s">
        <v>11</v>
      </c>
      <c r="C24" s="226"/>
      <c r="D24" s="226"/>
      <c r="E24" s="226"/>
    </row>
    <row r="25" spans="2:13"/>
    <row r="26" spans="2:13" ht="70.5" customHeight="1">
      <c r="B26" s="218" t="s">
        <v>225</v>
      </c>
      <c r="C26" s="219"/>
      <c r="D26" s="219"/>
      <c r="E26" s="219"/>
      <c r="F26" s="219"/>
      <c r="G26" s="219"/>
      <c r="H26" s="219"/>
      <c r="I26" s="219"/>
      <c r="J26" s="219"/>
      <c r="K26" s="219"/>
      <c r="L26" s="219"/>
      <c r="M26" s="220"/>
    </row>
    <row r="27" spans="2:13"/>
    <row r="28" spans="2:13" ht="15">
      <c r="B28" s="221" t="s">
        <v>52</v>
      </c>
      <c r="C28" s="222"/>
      <c r="D28" s="222"/>
      <c r="E28" s="222"/>
    </row>
    <row r="29" spans="2:13"/>
    <row r="30" spans="2:13" ht="89.25" customHeight="1">
      <c r="B30" s="227" t="s">
        <v>230</v>
      </c>
      <c r="C30" s="219"/>
      <c r="D30" s="219"/>
      <c r="E30" s="219"/>
      <c r="F30" s="219"/>
      <c r="G30" s="219"/>
      <c r="H30" s="219"/>
      <c r="I30" s="219"/>
      <c r="J30" s="219"/>
      <c r="K30" s="219"/>
      <c r="L30" s="219"/>
      <c r="M30" s="220"/>
    </row>
    <row r="31" spans="2:13">
      <c r="B31" s="104"/>
    </row>
    <row r="32" spans="2:13" ht="15">
      <c r="B32" s="228" t="s">
        <v>224</v>
      </c>
      <c r="C32" s="224"/>
      <c r="D32" s="224"/>
      <c r="E32" s="224"/>
    </row>
    <row r="33" spans="2:13"/>
    <row r="34" spans="2:13"/>
    <row r="35" spans="2:13" ht="15">
      <c r="B35" s="221" t="s">
        <v>40</v>
      </c>
      <c r="C35" s="222"/>
      <c r="D35" s="222"/>
    </row>
    <row r="36" spans="2:13"/>
    <row r="37" spans="2:13" ht="102.75" customHeight="1">
      <c r="B37" s="229" t="s">
        <v>367</v>
      </c>
      <c r="C37" s="219"/>
      <c r="D37" s="219"/>
      <c r="E37" s="219"/>
      <c r="F37" s="219"/>
      <c r="G37" s="219"/>
      <c r="H37" s="219"/>
      <c r="I37" s="219"/>
      <c r="J37" s="219"/>
      <c r="K37" s="219"/>
      <c r="L37" s="219"/>
      <c r="M37" s="220"/>
    </row>
    <row r="38" spans="2:13"/>
    <row r="39" spans="2:13" ht="15">
      <c r="B39" s="221" t="s">
        <v>71</v>
      </c>
      <c r="C39" s="222"/>
      <c r="D39" s="222"/>
    </row>
    <row r="40" spans="2:13"/>
    <row r="41" spans="2:13" ht="15">
      <c r="B41" s="221" t="s">
        <v>59</v>
      </c>
      <c r="C41" s="222"/>
      <c r="D41" s="222"/>
    </row>
    <row r="42" spans="2:13"/>
    <row r="43" spans="2:13" ht="63" customHeight="1">
      <c r="B43" s="218" t="s">
        <v>227</v>
      </c>
      <c r="C43" s="219"/>
      <c r="D43" s="219"/>
      <c r="E43" s="219"/>
      <c r="F43" s="219"/>
      <c r="G43" s="219"/>
      <c r="H43" s="219"/>
      <c r="I43" s="219"/>
      <c r="J43" s="219"/>
      <c r="K43" s="219"/>
      <c r="L43" s="219"/>
      <c r="M43" s="220"/>
    </row>
    <row r="44" spans="2:13"/>
    <row r="45" spans="2:13" ht="15">
      <c r="B45" s="221" t="s">
        <v>228</v>
      </c>
      <c r="C45" s="222"/>
      <c r="D45" s="222"/>
      <c r="E45" s="222"/>
    </row>
    <row r="46" spans="2:13"/>
    <row r="47" spans="2:13" ht="152.25" customHeight="1">
      <c r="B47" s="233" t="s">
        <v>329</v>
      </c>
      <c r="C47" s="219"/>
      <c r="D47" s="219"/>
      <c r="E47" s="219"/>
      <c r="F47" s="219"/>
      <c r="G47" s="219"/>
      <c r="H47" s="219"/>
      <c r="I47" s="219"/>
      <c r="J47" s="219"/>
      <c r="K47" s="219"/>
      <c r="L47" s="219"/>
      <c r="M47" s="220"/>
    </row>
    <row r="48" spans="2:13"/>
    <row r="49" spans="2:13" ht="15">
      <c r="B49" s="221" t="s">
        <v>45</v>
      </c>
      <c r="C49" s="222"/>
      <c r="D49" s="222"/>
    </row>
    <row r="50" spans="2:13"/>
    <row r="51" spans="2:13" ht="49.5" customHeight="1">
      <c r="B51" s="218" t="s">
        <v>229</v>
      </c>
      <c r="C51" s="219"/>
      <c r="D51" s="219"/>
      <c r="E51" s="219"/>
      <c r="F51" s="219"/>
      <c r="G51" s="219"/>
      <c r="H51" s="219"/>
      <c r="I51" s="219"/>
      <c r="J51" s="219"/>
      <c r="K51" s="219"/>
      <c r="L51" s="219"/>
      <c r="M51" s="220"/>
    </row>
    <row r="52" spans="2:13"/>
    <row r="53" spans="2:13" ht="15">
      <c r="B53" s="224" t="s">
        <v>224</v>
      </c>
      <c r="C53" s="224"/>
      <c r="D53" s="224"/>
      <c r="E53" s="224"/>
    </row>
    <row r="54" spans="2:13"/>
    <row r="55" spans="2:13"/>
    <row r="56" spans="2:13"/>
    <row r="57" spans="2:13"/>
    <row r="58" spans="2:13"/>
    <row r="59" spans="2:13"/>
    <row r="60" spans="2:13"/>
    <row r="61" spans="2:13"/>
    <row r="62" spans="2:13"/>
    <row r="63" spans="2:13"/>
    <row r="64" spans="2:13"/>
    <row r="65"/>
    <row r="66"/>
  </sheetData>
  <sheetProtection algorithmName="SHA-512" hashValue="Qx6THqt6IAJgwkTFz72x3dVe5nkS6qqXyFcwmzIkPff/wGR8PnyN9q4sWkQmmH/pn9l80phmOM3i+kmJKYAucw==" saltValue="jpbIRitk4lWQSvR8+bvy9Q==" spinCount="100000" sheet="1" objects="1" scenarios="1"/>
  <mergeCells count="24">
    <mergeCell ref="B15:F15"/>
    <mergeCell ref="B17:M17"/>
    <mergeCell ref="B16:M16"/>
    <mergeCell ref="B53:E53"/>
    <mergeCell ref="B45:E45"/>
    <mergeCell ref="B47:M47"/>
    <mergeCell ref="B49:D49"/>
    <mergeCell ref="B51:M51"/>
    <mergeCell ref="B1:H1"/>
    <mergeCell ref="B9:M9"/>
    <mergeCell ref="B11:F11"/>
    <mergeCell ref="B43:M43"/>
    <mergeCell ref="B13:M13"/>
    <mergeCell ref="B19:E19"/>
    <mergeCell ref="B24:E24"/>
    <mergeCell ref="B26:M26"/>
    <mergeCell ref="B28:E28"/>
    <mergeCell ref="B30:M30"/>
    <mergeCell ref="B32:E32"/>
    <mergeCell ref="B35:D35"/>
    <mergeCell ref="B37:M37"/>
    <mergeCell ref="B39:D39"/>
    <mergeCell ref="B41:D41"/>
    <mergeCell ref="B7:F7"/>
  </mergeCells>
  <hyperlinks>
    <hyperlink ref="B19" location="'Salarisberekening PO'!C14" display="Terug naar salarisberekening PO" xr:uid="{00000000-0004-0000-0100-000000000000}"/>
    <hyperlink ref="B32" location="'Salarisberekening PO'!C14" display="Terug naar salarisberekening PO" xr:uid="{00000000-0004-0000-0100-000001000000}"/>
    <hyperlink ref="B32:E32" location="'Salarisberekening PO'!C19" display="Terug naar salarisberekening PO" xr:uid="{00000000-0004-0000-0100-000002000000}"/>
    <hyperlink ref="B53" location="'Salarisberekening PO'!C14" display="Terug naar salarisberekening PO" xr:uid="{00000000-0004-0000-0100-000003000000}"/>
    <hyperlink ref="B53:E53" location="'Salarisberekening PO'!C30" display="Terug naar salarisberekening PO" xr:uid="{00000000-0004-0000-0100-000004000000}"/>
  </hyperlinks>
  <pageMargins left="0.7" right="0.7" top="0.75" bottom="0.75" header="0.3" footer="0.3"/>
  <pageSetup paperSize="9" orientation="landscape"/>
  <rowBreaks count="2" manualBreakCount="2">
    <brk id="20" max="16383" man="1"/>
    <brk id="37"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1">
    <tabColor rgb="FF00B0F0"/>
    <pageSetUpPr fitToPage="1"/>
  </sheetPr>
  <dimension ref="A1:XFD53"/>
  <sheetViews>
    <sheetView showGridLines="0" showRowColHeaders="0" zoomScaleNormal="100" workbookViewId="0">
      <selection activeCell="C20" sqref="C20"/>
    </sheetView>
  </sheetViews>
  <sheetFormatPr defaultColWidth="0" defaultRowHeight="14.25"/>
  <cols>
    <col min="1" max="1" width="5.7109375" style="44" customWidth="1"/>
    <col min="2" max="2" width="46.28515625" style="44" customWidth="1"/>
    <col min="3" max="3" width="24.140625" style="44" customWidth="1"/>
    <col min="4" max="4" width="8" style="44" bestFit="1" customWidth="1"/>
    <col min="5" max="5" width="11.42578125" style="44" customWidth="1"/>
    <col min="6" max="6" width="1.85546875" style="44" customWidth="1"/>
    <col min="7" max="7" width="5.140625" style="44" hidden="1" customWidth="1"/>
    <col min="8" max="8" width="32.5703125" style="44" customWidth="1"/>
    <col min="9" max="9" width="15.42578125" style="44" customWidth="1"/>
    <col min="10" max="10" width="11.42578125" style="44" customWidth="1"/>
    <col min="11" max="17" width="15.5703125" style="44" hidden="1"/>
    <col min="18" max="19" width="15.5703125" style="18" hidden="1"/>
    <col min="20" max="20" width="15.5703125" style="44" hidden="1"/>
    <col min="21" max="21" width="15.5703125" style="18" hidden="1"/>
    <col min="22" max="3112" width="15.5703125" style="44" hidden="1"/>
    <col min="3113" max="16383" width="15.5703125" style="18" hidden="1"/>
    <col min="16384" max="16384" width="3.42578125" style="18" hidden="1"/>
  </cols>
  <sheetData>
    <row r="1" spans="2:52 3113:3117">
      <c r="M1" s="44" t="s">
        <v>12</v>
      </c>
      <c r="N1" s="44" t="s">
        <v>17</v>
      </c>
      <c r="O1" s="110">
        <v>0</v>
      </c>
      <c r="P1" s="44" t="str">
        <f>IF(C7="dir schaal AB","AB",IF(C7="dir schaal ac","AC",IF(C7="DIR schaal AD","AD",IF(C7="DIR schaal AE","AE",IF(C7="dir schaal A10","A_10",IF(C7="dir schaal A11","A_11",IF(C7="dir schaal A12","A_12",IF(C7="dir schaal A13","A_13",IF(C7="DIR schaal DA","DA",IF(C7="DIR schaal DB","db",IF(C7="DIR schaal DB uitloop","DB_U",IF(C7="DIR schaal DC","dc",IF(C7="DIR schaal DC uitloop","DC_U",IF(C7="DIR schaal DD","dd",IF(C7="DIR schaal DE","DE",IF(C7="OP schaal LB","LB",IF(C7="OP schaal LC","LC",IF(C7="OP schaal LD","LD",IF(C7="OP schaal LE","LE",IF(C7="LIO","LIO",IF(C7="LIO schaal LB","LIOB",IF(C7="Participatiebaan","Participatiebaan",IF(C7="OOP schaal 1","Schaal_1",IF(C7="OOP schaal 2","Schaal_2",IF(C7="OOP schaal 3","Schaal_3",IF(C7="OOP schaal 4","Schaal_4",IF(C7="OOP schaal 5","Schaal_5",IF(C7="OOP schaal 6","Schaal_6",IF(C7="OOP schaal 7","Schaal_7",IF(C7="OOP schaal 8","Schaal_8",IF(C7="OOP schaal 9","Schaal_9",IF(C7="OOP schaal 10","Schaal_10",IF(C7="OOP schaal 11","Schaal_11",IF(C7="OOP schaal 12","Schaal_12",IF(C7="OOP schaal 13","Schaal_13",IF(C7="OOP schaal 14","Schaal_14",IF(C7="OOP schaal 15","Schaal_15",IF(C7="OOP schaal 16","Schaal_16",IF(C7="OOP schaal 17","Schaal_17",IF(C7="DIR schaal D11","D_11",IF(C7="DIR schaal D12","D_12",IF(C7="DIR schaal D13","D_13",IF(C7="DIR schaal D14","D_14",IF(C7="DIR schaal D15","D_15",IF(C7="DIR schaal A10","A_10",IF(C7="DIR schaal A11","A_11",IF(C7="DIR schaal A12","A_12",IF(C7="DIR schaal A13","A_13",0))))))))))))))))))))))))))))))))))))))))))))))))</f>
        <v>D_12</v>
      </c>
      <c r="Q1" s="48" t="s">
        <v>20</v>
      </c>
      <c r="R1" s="161" t="s">
        <v>312</v>
      </c>
      <c r="S1" s="161"/>
      <c r="T1" s="48" t="s">
        <v>370</v>
      </c>
      <c r="U1" s="161"/>
      <c r="V1" s="48" t="s">
        <v>288</v>
      </c>
      <c r="W1" s="48" t="s">
        <v>289</v>
      </c>
      <c r="X1" s="48" t="s">
        <v>290</v>
      </c>
      <c r="Y1" s="48" t="s">
        <v>291</v>
      </c>
      <c r="Z1" s="48" t="s">
        <v>292</v>
      </c>
      <c r="AA1" s="48" t="s">
        <v>293</v>
      </c>
      <c r="AB1" s="48" t="s">
        <v>294</v>
      </c>
      <c r="AC1" s="48" t="s">
        <v>295</v>
      </c>
      <c r="AD1" s="48" t="s">
        <v>296</v>
      </c>
      <c r="AE1" s="48" t="s">
        <v>4</v>
      </c>
      <c r="AF1" s="48" t="s">
        <v>5</v>
      </c>
      <c r="AG1" s="48" t="s">
        <v>6</v>
      </c>
      <c r="AH1" s="48" t="s">
        <v>7</v>
      </c>
      <c r="AI1" s="49" t="s">
        <v>363</v>
      </c>
      <c r="AJ1" s="49" t="s">
        <v>21</v>
      </c>
      <c r="AK1" s="49" t="s">
        <v>22</v>
      </c>
      <c r="AL1" s="49" t="s">
        <v>23</v>
      </c>
      <c r="AM1" s="49" t="s">
        <v>24</v>
      </c>
      <c r="AN1" s="49" t="s">
        <v>25</v>
      </c>
      <c r="AO1" s="49" t="s">
        <v>26</v>
      </c>
      <c r="AP1" s="49" t="s">
        <v>27</v>
      </c>
      <c r="AQ1" s="49" t="s">
        <v>28</v>
      </c>
      <c r="AR1" s="49" t="s">
        <v>29</v>
      </c>
      <c r="AS1" s="49" t="s">
        <v>30</v>
      </c>
      <c r="AT1" s="49" t="s">
        <v>31</v>
      </c>
      <c r="AU1" s="49" t="s">
        <v>32</v>
      </c>
      <c r="AV1" s="49" t="s">
        <v>33</v>
      </c>
      <c r="AW1" s="49" t="s">
        <v>34</v>
      </c>
      <c r="AX1" s="49" t="s">
        <v>35</v>
      </c>
      <c r="AY1" s="49" t="s">
        <v>36</v>
      </c>
      <c r="AZ1" s="49" t="s">
        <v>347</v>
      </c>
      <c r="DOS1" s="44"/>
      <c r="DOT1" s="44"/>
      <c r="DOU1" s="44"/>
      <c r="DOV1" s="44"/>
      <c r="DOW1" s="44"/>
    </row>
    <row r="2" spans="2:52 3113:3117" ht="18">
      <c r="B2" s="82" t="s">
        <v>265</v>
      </c>
      <c r="C2" s="83"/>
      <c r="D2" s="83"/>
      <c r="E2" s="83"/>
      <c r="F2" s="83"/>
      <c r="K2" s="132"/>
      <c r="N2" s="44" t="s">
        <v>18</v>
      </c>
      <c r="O2" s="64"/>
      <c r="P2" s="154" t="s">
        <v>297</v>
      </c>
      <c r="Q2" s="48" t="s">
        <v>288</v>
      </c>
      <c r="R2" s="162">
        <f>MAX(A_10)</f>
        <v>13</v>
      </c>
      <c r="S2" s="162" t="str">
        <f>CONCATENATE(P2,R2)</f>
        <v>DIR schaal A1013</v>
      </c>
      <c r="T2" s="44">
        <f>IF(CONCATENATE(P$1,D$7)=CONCATENATE(Q2,R2),O$23,0)</f>
        <v>0</v>
      </c>
      <c r="U2" s="161"/>
      <c r="V2" s="152">
        <v>1</v>
      </c>
      <c r="W2" s="152">
        <v>1</v>
      </c>
      <c r="X2" s="152">
        <v>1</v>
      </c>
      <c r="Y2" s="152">
        <v>1</v>
      </c>
      <c r="Z2" s="152">
        <v>1</v>
      </c>
      <c r="AA2" s="152">
        <v>1</v>
      </c>
      <c r="AB2" s="152">
        <v>1</v>
      </c>
      <c r="AC2" s="152">
        <v>1</v>
      </c>
      <c r="AD2" s="48" t="s">
        <v>318</v>
      </c>
      <c r="AE2" s="44">
        <v>1</v>
      </c>
      <c r="AF2" s="44">
        <v>1</v>
      </c>
      <c r="AG2" s="44">
        <v>1</v>
      </c>
      <c r="AH2" s="44">
        <v>1</v>
      </c>
      <c r="AI2" s="44">
        <v>1</v>
      </c>
      <c r="AJ2" s="44">
        <v>1</v>
      </c>
      <c r="AK2" s="44">
        <v>1</v>
      </c>
      <c r="AL2" s="44">
        <v>1</v>
      </c>
      <c r="AM2" s="44">
        <v>1</v>
      </c>
      <c r="AN2" s="44">
        <v>1</v>
      </c>
      <c r="AO2" s="44">
        <v>1</v>
      </c>
      <c r="AP2" s="44">
        <v>1</v>
      </c>
      <c r="AQ2" s="44">
        <v>1</v>
      </c>
      <c r="AR2" s="44">
        <v>1</v>
      </c>
      <c r="AS2" s="44">
        <v>1</v>
      </c>
      <c r="AT2" s="44">
        <v>1</v>
      </c>
      <c r="AU2" s="44">
        <v>1</v>
      </c>
      <c r="AV2" s="44">
        <v>1</v>
      </c>
      <c r="AW2" s="44">
        <v>1</v>
      </c>
      <c r="AX2" s="44">
        <v>1</v>
      </c>
      <c r="AY2" s="44">
        <v>1</v>
      </c>
      <c r="AZ2" s="44">
        <v>1</v>
      </c>
      <c r="DOS2" s="44"/>
      <c r="DOT2" s="44"/>
      <c r="DOU2" s="44"/>
      <c r="DOV2" s="44"/>
      <c r="DOW2" s="44"/>
    </row>
    <row r="3" spans="2:52 3113:3117">
      <c r="B3" s="137" t="str">
        <f>Introductie!B3</f>
        <v>versie januari 2025 1.02</v>
      </c>
      <c r="M3" s="44" t="s">
        <v>13</v>
      </c>
      <c r="N3" s="44" t="s">
        <v>17</v>
      </c>
      <c r="O3" s="64">
        <f>IF(D7=12,1,0)</f>
        <v>0</v>
      </c>
      <c r="P3" s="154" t="s">
        <v>298</v>
      </c>
      <c r="Q3" s="48" t="s">
        <v>289</v>
      </c>
      <c r="R3" s="162">
        <f>MAX(A_11)</f>
        <v>12</v>
      </c>
      <c r="S3" s="162" t="str">
        <f t="shared" ref="S3:S10" si="0">CONCATENATE(P3,R3)</f>
        <v>DIR schaal A1112</v>
      </c>
      <c r="T3" s="44">
        <f t="shared" ref="T3:T10" si="1">IF(CONCATENATE(P$1,D$7)=CONCATENATE(Q3,R3),O$23,0)</f>
        <v>0</v>
      </c>
      <c r="U3" s="161"/>
      <c r="V3" s="152">
        <v>2</v>
      </c>
      <c r="W3" s="152">
        <v>2</v>
      </c>
      <c r="X3" s="152">
        <v>2</v>
      </c>
      <c r="Y3" s="152">
        <v>2</v>
      </c>
      <c r="Z3" s="152">
        <v>2</v>
      </c>
      <c r="AA3" s="152">
        <v>2</v>
      </c>
      <c r="AB3" s="152">
        <v>2</v>
      </c>
      <c r="AC3" s="152">
        <v>2</v>
      </c>
      <c r="AD3" s="152">
        <v>1</v>
      </c>
      <c r="AE3" s="44">
        <v>2</v>
      </c>
      <c r="AF3" s="44">
        <v>2</v>
      </c>
      <c r="AG3" s="44">
        <v>2</v>
      </c>
      <c r="AH3" s="44">
        <v>2</v>
      </c>
      <c r="AJ3" s="44">
        <v>2</v>
      </c>
      <c r="AK3" s="44">
        <v>2</v>
      </c>
      <c r="AL3" s="44">
        <v>2</v>
      </c>
      <c r="AM3" s="44">
        <v>2</v>
      </c>
      <c r="AN3" s="44">
        <v>2</v>
      </c>
      <c r="AO3" s="44">
        <v>2</v>
      </c>
      <c r="AP3" s="44">
        <v>2</v>
      </c>
      <c r="AQ3" s="44">
        <v>2</v>
      </c>
      <c r="AR3" s="44">
        <v>2</v>
      </c>
      <c r="AS3" s="44">
        <v>2</v>
      </c>
      <c r="AT3" s="44">
        <v>2</v>
      </c>
      <c r="AU3" s="44">
        <v>2</v>
      </c>
      <c r="AV3" s="44">
        <v>2</v>
      </c>
      <c r="AW3" s="44">
        <v>2</v>
      </c>
      <c r="AX3" s="44">
        <v>2</v>
      </c>
      <c r="AY3" s="44">
        <v>2</v>
      </c>
      <c r="AZ3" s="44">
        <v>2</v>
      </c>
      <c r="DOS3" s="44"/>
      <c r="DOT3" s="44"/>
      <c r="DOU3" s="44"/>
      <c r="DOV3" s="44"/>
      <c r="DOW3" s="44"/>
    </row>
    <row r="4" spans="2:52 3113:3117" ht="16.5" customHeight="1">
      <c r="N4" s="44" t="s">
        <v>18</v>
      </c>
      <c r="O4" s="64">
        <f>IF(C15="ja",1,0)</f>
        <v>0</v>
      </c>
      <c r="P4" s="154" t="s">
        <v>299</v>
      </c>
      <c r="Q4" s="48" t="s">
        <v>290</v>
      </c>
      <c r="R4" s="162">
        <f>MAX(A_12)</f>
        <v>12</v>
      </c>
      <c r="S4" s="162" t="str">
        <f t="shared" si="0"/>
        <v>DIR schaal A1212</v>
      </c>
      <c r="T4" s="44">
        <f t="shared" si="1"/>
        <v>0</v>
      </c>
      <c r="U4" s="161"/>
      <c r="V4" s="152">
        <v>3</v>
      </c>
      <c r="W4" s="152">
        <v>3</v>
      </c>
      <c r="X4" s="152">
        <v>3</v>
      </c>
      <c r="Y4" s="152">
        <v>3</v>
      </c>
      <c r="Z4" s="152">
        <v>3</v>
      </c>
      <c r="AA4" s="152">
        <v>3</v>
      </c>
      <c r="AB4" s="152">
        <v>3</v>
      </c>
      <c r="AC4" s="152">
        <v>3</v>
      </c>
      <c r="AD4" s="152">
        <v>2</v>
      </c>
      <c r="AE4" s="44">
        <v>3</v>
      </c>
      <c r="AF4" s="44">
        <v>3</v>
      </c>
      <c r="AG4" s="44">
        <v>3</v>
      </c>
      <c r="AH4" s="44">
        <v>3</v>
      </c>
      <c r="AJ4" s="44">
        <v>3</v>
      </c>
      <c r="AK4" s="44">
        <v>3</v>
      </c>
      <c r="AL4" s="44">
        <v>3</v>
      </c>
      <c r="AM4" s="44">
        <v>3</v>
      </c>
      <c r="AN4" s="44">
        <v>3</v>
      </c>
      <c r="AO4" s="44">
        <v>3</v>
      </c>
      <c r="AP4" s="44">
        <v>3</v>
      </c>
      <c r="AQ4" s="44">
        <v>3</v>
      </c>
      <c r="AR4" s="44">
        <v>3</v>
      </c>
      <c r="AS4" s="44">
        <v>3</v>
      </c>
      <c r="AT4" s="44">
        <v>3</v>
      </c>
      <c r="AU4" s="44">
        <v>3</v>
      </c>
      <c r="AV4" s="44">
        <v>3</v>
      </c>
      <c r="AW4" s="44">
        <v>3</v>
      </c>
      <c r="AX4" s="44">
        <v>3</v>
      </c>
      <c r="AY4" s="44">
        <v>3</v>
      </c>
      <c r="AZ4" s="44">
        <v>3</v>
      </c>
      <c r="DOS4" s="44"/>
      <c r="DOT4" s="44"/>
      <c r="DOU4" s="44"/>
      <c r="DOV4" s="44"/>
      <c r="DOW4" s="44"/>
    </row>
    <row r="5" spans="2:52 3113:3117" ht="21.75" customHeight="1" thickBot="1">
      <c r="B5" s="84" t="s">
        <v>77</v>
      </c>
      <c r="F5" s="85"/>
      <c r="H5" s="84" t="s">
        <v>78</v>
      </c>
      <c r="O5" s="64">
        <f>SUM(O3:O4)</f>
        <v>0</v>
      </c>
      <c r="P5" s="154" t="s">
        <v>300</v>
      </c>
      <c r="Q5" s="48" t="s">
        <v>291</v>
      </c>
      <c r="R5" s="162">
        <f>MAX(A_13)</f>
        <v>13</v>
      </c>
      <c r="S5" s="162" t="str">
        <f t="shared" si="0"/>
        <v>DIR schaal A1313</v>
      </c>
      <c r="T5" s="44">
        <f t="shared" si="1"/>
        <v>0</v>
      </c>
      <c r="U5" s="161"/>
      <c r="V5" s="152">
        <v>4</v>
      </c>
      <c r="W5" s="152">
        <v>4</v>
      </c>
      <c r="X5" s="152">
        <v>4</v>
      </c>
      <c r="Y5" s="152">
        <v>4</v>
      </c>
      <c r="Z5" s="152">
        <v>4</v>
      </c>
      <c r="AA5" s="152">
        <v>4</v>
      </c>
      <c r="AB5" s="152">
        <v>4</v>
      </c>
      <c r="AC5" s="152">
        <v>4</v>
      </c>
      <c r="AD5" s="152">
        <v>3</v>
      </c>
      <c r="AE5" s="44">
        <v>4</v>
      </c>
      <c r="AF5" s="44">
        <v>4</v>
      </c>
      <c r="AG5" s="44">
        <v>4</v>
      </c>
      <c r="AH5" s="44">
        <v>4</v>
      </c>
      <c r="AJ5" s="44">
        <v>4</v>
      </c>
      <c r="AK5" s="44">
        <v>4</v>
      </c>
      <c r="AL5" s="44">
        <v>4</v>
      </c>
      <c r="AM5" s="44">
        <v>4</v>
      </c>
      <c r="AN5" s="44">
        <v>4</v>
      </c>
      <c r="AO5" s="44">
        <v>4</v>
      </c>
      <c r="AP5" s="44">
        <v>4</v>
      </c>
      <c r="AQ5" s="44">
        <v>4</v>
      </c>
      <c r="AR5" s="44">
        <v>4</v>
      </c>
      <c r="AS5" s="44">
        <v>4</v>
      </c>
      <c r="AT5" s="44">
        <v>4</v>
      </c>
      <c r="AU5" s="44">
        <v>4</v>
      </c>
      <c r="AV5" s="44">
        <v>4</v>
      </c>
      <c r="AW5" s="44">
        <v>4</v>
      </c>
      <c r="AX5" s="44">
        <v>4</v>
      </c>
      <c r="AY5" s="44">
        <v>4</v>
      </c>
      <c r="AZ5" s="44">
        <v>4</v>
      </c>
      <c r="DOS5" s="44"/>
      <c r="DOT5" s="44"/>
      <c r="DOU5" s="44"/>
      <c r="DOV5" s="44"/>
      <c r="DOW5" s="44"/>
    </row>
    <row r="6" spans="2:52 3113:3117" ht="15">
      <c r="B6" s="86" t="s">
        <v>67</v>
      </c>
      <c r="C6" s="45"/>
      <c r="D6" s="45"/>
      <c r="E6" s="46"/>
      <c r="H6" s="87" t="s">
        <v>72</v>
      </c>
      <c r="I6" s="67">
        <f>IF(P1=0,0,(VLOOKUP(P1,'Salaristabel PO'!$A$4:$V$34,O46+6,0)*C8))</f>
        <v>4694</v>
      </c>
      <c r="M6" s="143" t="s">
        <v>281</v>
      </c>
      <c r="N6" s="150">
        <v>41.17</v>
      </c>
      <c r="O6" s="64"/>
      <c r="P6" s="155" t="s">
        <v>301</v>
      </c>
      <c r="Q6" s="153" t="s">
        <v>292</v>
      </c>
      <c r="R6" s="162">
        <f>MAX(D_11)</f>
        <v>12</v>
      </c>
      <c r="S6" s="162" t="str">
        <f t="shared" si="0"/>
        <v>DIR schaal D1112</v>
      </c>
      <c r="T6" s="44">
        <f t="shared" si="1"/>
        <v>0</v>
      </c>
      <c r="U6" s="161"/>
      <c r="V6" s="152">
        <v>5</v>
      </c>
      <c r="W6" s="152">
        <v>5</v>
      </c>
      <c r="X6" s="152">
        <v>5</v>
      </c>
      <c r="Y6" s="152">
        <v>5</v>
      </c>
      <c r="Z6" s="152">
        <v>5</v>
      </c>
      <c r="AA6" s="152">
        <v>5</v>
      </c>
      <c r="AB6" s="152">
        <v>5</v>
      </c>
      <c r="AC6" s="152">
        <v>5</v>
      </c>
      <c r="AD6" s="152">
        <v>4</v>
      </c>
      <c r="AE6" s="44">
        <v>5</v>
      </c>
      <c r="AF6" s="44">
        <v>5</v>
      </c>
      <c r="AG6" s="44">
        <v>5</v>
      </c>
      <c r="AH6" s="44">
        <v>5</v>
      </c>
      <c r="AJ6" s="44">
        <v>5</v>
      </c>
      <c r="AK6" s="44">
        <v>5</v>
      </c>
      <c r="AL6" s="44">
        <v>5</v>
      </c>
      <c r="AM6" s="44">
        <v>5</v>
      </c>
      <c r="AN6" s="44">
        <v>5</v>
      </c>
      <c r="AO6" s="44">
        <v>5</v>
      </c>
      <c r="AP6" s="44">
        <v>5</v>
      </c>
      <c r="AQ6" s="44">
        <v>5</v>
      </c>
      <c r="AR6" s="44">
        <v>5</v>
      </c>
      <c r="AS6" s="44">
        <v>5</v>
      </c>
      <c r="AT6" s="44">
        <v>5</v>
      </c>
      <c r="AU6" s="44">
        <v>5</v>
      </c>
      <c r="AV6" s="44">
        <v>5</v>
      </c>
      <c r="AW6" s="44">
        <v>5</v>
      </c>
      <c r="AX6" s="44">
        <v>5</v>
      </c>
      <c r="AY6" s="44">
        <v>5</v>
      </c>
      <c r="AZ6" s="44">
        <v>5</v>
      </c>
      <c r="DOS6" s="44"/>
      <c r="DOT6" s="44"/>
      <c r="DOU6" s="44"/>
      <c r="DOV6" s="44"/>
      <c r="DOW6" s="44"/>
    </row>
    <row r="7" spans="2:52 3113:3117">
      <c r="B7" s="88" t="s">
        <v>49</v>
      </c>
      <c r="C7" s="175" t="s">
        <v>302</v>
      </c>
      <c r="D7" s="19">
        <v>6</v>
      </c>
      <c r="E7" s="89"/>
      <c r="H7" s="88" t="s">
        <v>13</v>
      </c>
      <c r="I7" s="68">
        <f>IF(O5&lt;&gt;2,0,IF(O5=2,IF(P1="LB",N6*C8,IF(P1="LC",N7*C8,IF(P1="LD",N8*C8,IF(P1="LE",N9*C8,0))))))</f>
        <v>0</v>
      </c>
      <c r="M7" s="143" t="s">
        <v>282</v>
      </c>
      <c r="N7" s="150">
        <v>36.119999999999997</v>
      </c>
      <c r="O7" s="64"/>
      <c r="P7" s="155" t="s">
        <v>302</v>
      </c>
      <c r="Q7" s="153" t="s">
        <v>293</v>
      </c>
      <c r="R7" s="162">
        <f>MAX(D_12)</f>
        <v>12</v>
      </c>
      <c r="S7" s="162" t="str">
        <f t="shared" si="0"/>
        <v>DIR schaal D1212</v>
      </c>
      <c r="T7" s="44">
        <f t="shared" si="1"/>
        <v>0</v>
      </c>
      <c r="U7" s="161"/>
      <c r="V7" s="152">
        <v>6</v>
      </c>
      <c r="W7" s="152">
        <v>6</v>
      </c>
      <c r="X7" s="152">
        <v>6</v>
      </c>
      <c r="Y7" s="152">
        <v>6</v>
      </c>
      <c r="Z7" s="152">
        <v>6</v>
      </c>
      <c r="AA7" s="152">
        <v>6</v>
      </c>
      <c r="AB7" s="152">
        <v>6</v>
      </c>
      <c r="AC7" s="152">
        <v>6</v>
      </c>
      <c r="AD7" s="152">
        <v>5</v>
      </c>
      <c r="AE7" s="44">
        <v>6</v>
      </c>
      <c r="AF7" s="44">
        <v>6</v>
      </c>
      <c r="AG7" s="44">
        <v>6</v>
      </c>
      <c r="AH7" s="44">
        <v>6</v>
      </c>
      <c r="AJ7" s="44">
        <v>6</v>
      </c>
      <c r="AK7" s="44">
        <v>6</v>
      </c>
      <c r="AL7" s="44">
        <v>6</v>
      </c>
      <c r="AM7" s="44">
        <v>6</v>
      </c>
      <c r="AN7" s="44">
        <v>6</v>
      </c>
      <c r="AO7" s="44">
        <v>6</v>
      </c>
      <c r="AP7" s="44">
        <v>6</v>
      </c>
      <c r="AQ7" s="44">
        <v>6</v>
      </c>
      <c r="AR7" s="44">
        <v>6</v>
      </c>
      <c r="AS7" s="44">
        <v>6</v>
      </c>
      <c r="AT7" s="44">
        <v>6</v>
      </c>
      <c r="AU7" s="44">
        <v>6</v>
      </c>
      <c r="AV7" s="44">
        <v>6</v>
      </c>
      <c r="AW7" s="44">
        <v>6</v>
      </c>
      <c r="AX7" s="44">
        <v>6</v>
      </c>
      <c r="AY7" s="44">
        <v>6</v>
      </c>
      <c r="AZ7" s="44">
        <v>6</v>
      </c>
      <c r="DOS7" s="44"/>
      <c r="DOT7" s="44"/>
      <c r="DOU7" s="44"/>
      <c r="DOV7" s="44"/>
      <c r="DOW7" s="44"/>
    </row>
    <row r="8" spans="2:52 3113:3117" ht="15" thickBot="1">
      <c r="B8" s="90" t="s">
        <v>50</v>
      </c>
      <c r="C8" s="20">
        <v>1</v>
      </c>
      <c r="D8" s="91"/>
      <c r="E8" s="92"/>
      <c r="H8" s="166" t="s">
        <v>314</v>
      </c>
      <c r="I8" s="68">
        <f>ROUND(N41*C8,2)/12</f>
        <v>220</v>
      </c>
      <c r="M8" s="143" t="s">
        <v>283</v>
      </c>
      <c r="N8" s="150">
        <v>65.760000000000005</v>
      </c>
      <c r="O8" s="64"/>
      <c r="P8" s="155" t="s">
        <v>303</v>
      </c>
      <c r="Q8" s="153" t="s">
        <v>294</v>
      </c>
      <c r="R8" s="162">
        <f>MAX(D_13)</f>
        <v>13</v>
      </c>
      <c r="S8" s="162" t="str">
        <f t="shared" si="0"/>
        <v>DIR schaal D1313</v>
      </c>
      <c r="T8" s="44">
        <f t="shared" si="1"/>
        <v>0</v>
      </c>
      <c r="U8" s="161"/>
      <c r="V8" s="152">
        <v>7</v>
      </c>
      <c r="W8" s="152">
        <v>7</v>
      </c>
      <c r="X8" s="152">
        <v>7</v>
      </c>
      <c r="Y8" s="152">
        <v>7</v>
      </c>
      <c r="Z8" s="152">
        <v>7</v>
      </c>
      <c r="AA8" s="152">
        <v>7</v>
      </c>
      <c r="AB8" s="152">
        <v>7</v>
      </c>
      <c r="AC8" s="152">
        <v>7</v>
      </c>
      <c r="AD8" s="152">
        <v>6</v>
      </c>
      <c r="AE8" s="44">
        <v>7</v>
      </c>
      <c r="AF8" s="44">
        <v>7</v>
      </c>
      <c r="AG8" s="44">
        <v>7</v>
      </c>
      <c r="AH8" s="44">
        <v>7</v>
      </c>
      <c r="AJ8" s="44">
        <v>7</v>
      </c>
      <c r="AK8" s="44">
        <v>7</v>
      </c>
      <c r="AL8" s="44">
        <v>7</v>
      </c>
      <c r="AM8" s="44">
        <v>7</v>
      </c>
      <c r="AN8" s="44">
        <v>7</v>
      </c>
      <c r="AO8" s="44">
        <v>7</v>
      </c>
      <c r="AP8" s="44">
        <v>7</v>
      </c>
      <c r="AQ8" s="44">
        <v>7</v>
      </c>
      <c r="AR8" s="44">
        <v>7</v>
      </c>
      <c r="AS8" s="44">
        <v>7</v>
      </c>
      <c r="AT8" s="44">
        <v>7</v>
      </c>
      <c r="AU8" s="44">
        <v>7</v>
      </c>
      <c r="AV8" s="44">
        <v>7</v>
      </c>
      <c r="AW8" s="44">
        <v>7</v>
      </c>
      <c r="AX8" s="44">
        <v>7</v>
      </c>
      <c r="AY8" s="44">
        <v>7</v>
      </c>
      <c r="AZ8" s="44">
        <v>7</v>
      </c>
      <c r="DOS8" s="44"/>
      <c r="DOT8" s="44"/>
      <c r="DOU8" s="44"/>
      <c r="DOV8" s="44"/>
      <c r="DOW8" s="44"/>
    </row>
    <row r="9" spans="2:52 3113:3117" ht="15" thickBot="1">
      <c r="C9" s="93"/>
      <c r="H9" s="88" t="s">
        <v>243</v>
      </c>
      <c r="I9" s="68">
        <f>C16</f>
        <v>0</v>
      </c>
      <c r="M9" s="143" t="s">
        <v>284</v>
      </c>
      <c r="N9" s="150">
        <v>32.53</v>
      </c>
      <c r="O9" s="64"/>
      <c r="P9" s="155" t="s">
        <v>304</v>
      </c>
      <c r="Q9" s="153" t="s">
        <v>295</v>
      </c>
      <c r="R9" s="162">
        <f>MAX(D_14)</f>
        <v>11</v>
      </c>
      <c r="S9" s="162" t="str">
        <f t="shared" si="0"/>
        <v>DIR schaal D1411</v>
      </c>
      <c r="T9" s="44">
        <f t="shared" si="1"/>
        <v>0</v>
      </c>
      <c r="U9" s="161"/>
      <c r="V9" s="152">
        <v>8</v>
      </c>
      <c r="W9" s="152">
        <v>8</v>
      </c>
      <c r="X9" s="152">
        <v>8</v>
      </c>
      <c r="Y9" s="152">
        <v>8</v>
      </c>
      <c r="Z9" s="152">
        <v>8</v>
      </c>
      <c r="AA9" s="152">
        <v>8</v>
      </c>
      <c r="AB9" s="152">
        <v>8</v>
      </c>
      <c r="AC9" s="152">
        <v>8</v>
      </c>
      <c r="AD9" s="152">
        <v>7</v>
      </c>
      <c r="AE9" s="44">
        <v>8</v>
      </c>
      <c r="AF9" s="44">
        <v>8</v>
      </c>
      <c r="AG9" s="44">
        <v>8</v>
      </c>
      <c r="AH9" s="44">
        <v>8</v>
      </c>
      <c r="AK9" s="44">
        <v>8</v>
      </c>
      <c r="AL9" s="44">
        <v>8</v>
      </c>
      <c r="AM9" s="44">
        <v>8</v>
      </c>
      <c r="AN9" s="44">
        <v>8</v>
      </c>
      <c r="AO9" s="44">
        <v>8</v>
      </c>
      <c r="AP9" s="44">
        <v>8</v>
      </c>
      <c r="AQ9" s="44">
        <v>8</v>
      </c>
      <c r="AR9" s="44">
        <v>8</v>
      </c>
      <c r="AS9" s="44">
        <v>8</v>
      </c>
      <c r="AT9" s="44">
        <v>8</v>
      </c>
      <c r="AU9" s="44">
        <v>8</v>
      </c>
      <c r="AV9" s="44">
        <v>8</v>
      </c>
      <c r="AW9" s="44">
        <v>8</v>
      </c>
      <c r="AX9" s="44">
        <v>8</v>
      </c>
      <c r="AY9" s="44">
        <v>8</v>
      </c>
      <c r="AZ9" s="44">
        <v>8</v>
      </c>
      <c r="DOS9" s="44"/>
      <c r="DOT9" s="44"/>
      <c r="DOU9" s="44"/>
      <c r="DOV9" s="44"/>
      <c r="DOW9" s="44"/>
    </row>
    <row r="10" spans="2:52 3113:3117" ht="15">
      <c r="B10" s="86" t="s">
        <v>68</v>
      </c>
      <c r="C10" s="94"/>
      <c r="D10" s="45"/>
      <c r="E10" s="46"/>
      <c r="H10" s="88" t="s">
        <v>45</v>
      </c>
      <c r="I10" s="74">
        <f>-IF(C43&lt;&gt;0,(I6+I7+I8+I9)*C43*30%,0)</f>
        <v>0</v>
      </c>
      <c r="M10" s="44" t="s">
        <v>9</v>
      </c>
      <c r="N10" s="44" t="s">
        <v>17</v>
      </c>
      <c r="O10" s="64"/>
      <c r="P10" s="155" t="s">
        <v>305</v>
      </c>
      <c r="Q10" s="153" t="s">
        <v>296</v>
      </c>
      <c r="R10" s="162">
        <f>MAX(D_15)</f>
        <v>12</v>
      </c>
      <c r="S10" s="162" t="str">
        <f t="shared" si="0"/>
        <v>DIR schaal D1512</v>
      </c>
      <c r="T10" s="44">
        <f t="shared" si="1"/>
        <v>0</v>
      </c>
      <c r="U10" s="161"/>
      <c r="V10" s="152">
        <v>9</v>
      </c>
      <c r="W10" s="152">
        <v>9</v>
      </c>
      <c r="X10" s="152">
        <v>9</v>
      </c>
      <c r="Y10" s="152">
        <v>9</v>
      </c>
      <c r="Z10" s="152">
        <v>9</v>
      </c>
      <c r="AA10" s="152">
        <v>9</v>
      </c>
      <c r="AB10" s="152">
        <v>9</v>
      </c>
      <c r="AC10" s="152">
        <v>9</v>
      </c>
      <c r="AD10" s="152">
        <v>8</v>
      </c>
      <c r="AE10" s="44">
        <v>9</v>
      </c>
      <c r="AF10" s="44">
        <v>9</v>
      </c>
      <c r="AG10" s="44">
        <v>9</v>
      </c>
      <c r="AH10" s="44">
        <v>9</v>
      </c>
      <c r="AL10" s="44">
        <v>9</v>
      </c>
      <c r="AM10" s="44">
        <v>9</v>
      </c>
      <c r="AN10" s="44">
        <v>9</v>
      </c>
      <c r="AO10" s="44">
        <v>9</v>
      </c>
      <c r="AP10" s="44">
        <v>9</v>
      </c>
      <c r="AQ10" s="44">
        <v>9</v>
      </c>
      <c r="AR10" s="44">
        <v>9</v>
      </c>
      <c r="AS10" s="44">
        <v>9</v>
      </c>
      <c r="AT10" s="44">
        <v>9</v>
      </c>
      <c r="AU10" s="44">
        <v>9</v>
      </c>
      <c r="AV10" s="44">
        <v>9</v>
      </c>
      <c r="AW10" s="44">
        <v>9</v>
      </c>
      <c r="AX10" s="44">
        <v>9</v>
      </c>
      <c r="AY10" s="44">
        <v>9</v>
      </c>
      <c r="AZ10" s="44">
        <v>9</v>
      </c>
      <c r="DOS10" s="44"/>
      <c r="DOT10" s="44"/>
      <c r="DOU10" s="44"/>
      <c r="DOV10" s="44"/>
      <c r="DOW10" s="44"/>
    </row>
    <row r="11" spans="2:52 3113:3117">
      <c r="B11" s="88" t="s">
        <v>10</v>
      </c>
      <c r="C11" s="21">
        <v>36526</v>
      </c>
      <c r="E11" s="47"/>
      <c r="H11" s="88" t="s">
        <v>43</v>
      </c>
      <c r="I11" s="74">
        <f>-IF(C32&gt;0,VLOOKUP(P1,'Salaristabel PO'!$A$4:$V$33,O46+6,0)*C32/1659*C33,0)-(C16*C32/1659*C33)-IF(C15="nee",0,IF(C15="ja",IF(P1="LB",N6,IF(P1="LC",N7,IF(P1="LD",N8,IF(P1="LE",N9,0))))))*C32/1659*C33</f>
        <v>0</v>
      </c>
      <c r="N11" s="44" t="s">
        <v>18</v>
      </c>
      <c r="O11" s="64"/>
      <c r="P11" s="160" t="s">
        <v>189</v>
      </c>
      <c r="Q11" s="48" t="s">
        <v>4</v>
      </c>
      <c r="R11" s="162">
        <f>MAX(LB)</f>
        <v>12</v>
      </c>
      <c r="S11" s="162" t="str">
        <f t="shared" ref="S11:S31" si="2">CONCATENATE(P11,R11)</f>
        <v>OP schaal LB12</v>
      </c>
      <c r="T11" s="44">
        <f>IF(CONCATENATE(P$1,D$7)=CONCATENATE(Q11,R11),O$23,0)</f>
        <v>0</v>
      </c>
      <c r="U11" s="161"/>
      <c r="V11" s="152">
        <v>10</v>
      </c>
      <c r="W11" s="152">
        <v>10</v>
      </c>
      <c r="X11" s="152">
        <v>10</v>
      </c>
      <c r="Y11" s="152">
        <v>10</v>
      </c>
      <c r="Z11" s="152">
        <v>10</v>
      </c>
      <c r="AA11" s="152">
        <v>10</v>
      </c>
      <c r="AB11" s="152">
        <v>10</v>
      </c>
      <c r="AC11" s="152">
        <v>10</v>
      </c>
      <c r="AD11" s="152">
        <v>9</v>
      </c>
      <c r="AE11" s="44">
        <v>10</v>
      </c>
      <c r="AF11" s="44">
        <v>10</v>
      </c>
      <c r="AG11" s="44">
        <v>10</v>
      </c>
      <c r="AH11" s="44">
        <v>10</v>
      </c>
      <c r="AM11" s="44">
        <v>10</v>
      </c>
      <c r="AN11" s="44">
        <v>10</v>
      </c>
      <c r="AO11" s="44">
        <v>10</v>
      </c>
      <c r="AP11" s="44">
        <v>10</v>
      </c>
      <c r="AQ11" s="44">
        <v>10</v>
      </c>
      <c r="AR11" s="44">
        <v>10</v>
      </c>
      <c r="AS11" s="44">
        <v>10</v>
      </c>
      <c r="AT11" s="44">
        <v>10</v>
      </c>
      <c r="AU11" s="44">
        <v>10</v>
      </c>
      <c r="AV11" s="44">
        <v>10</v>
      </c>
      <c r="AW11" s="44">
        <v>10</v>
      </c>
      <c r="AX11" s="44">
        <v>10</v>
      </c>
      <c r="AY11" s="44">
        <v>10</v>
      </c>
      <c r="AZ11" s="44">
        <v>10</v>
      </c>
      <c r="DOS11" s="44"/>
      <c r="DOT11" s="44"/>
      <c r="DOU11" s="44"/>
      <c r="DOV11" s="44"/>
      <c r="DOW11" s="44"/>
    </row>
    <row r="12" spans="2:52 3113:3117" ht="15" thickBot="1">
      <c r="B12" s="90" t="s">
        <v>19</v>
      </c>
      <c r="C12" s="25" t="s">
        <v>17</v>
      </c>
      <c r="D12" s="91"/>
      <c r="E12" s="92"/>
      <c r="H12" s="88" t="s">
        <v>44</v>
      </c>
      <c r="I12" s="74">
        <f>-IF(C36="0 jaar",C37/40*(O17*0.25),C37/40*(O17*0.45))</f>
        <v>0</v>
      </c>
      <c r="M12" s="44" t="s">
        <v>48</v>
      </c>
      <c r="O12" s="110">
        <v>0</v>
      </c>
      <c r="P12" s="160" t="s">
        <v>190</v>
      </c>
      <c r="Q12" s="48" t="s">
        <v>5</v>
      </c>
      <c r="R12" s="162">
        <f>MAX(LC)</f>
        <v>12</v>
      </c>
      <c r="S12" s="162" t="str">
        <f t="shared" si="2"/>
        <v>OP schaal LC12</v>
      </c>
      <c r="T12" s="44">
        <f t="shared" ref="T12:T14" si="3">IF(CONCATENATE(P$1,D$7)=CONCATENATE(Q12,R12),O$23,0)</f>
        <v>0</v>
      </c>
      <c r="U12" s="161"/>
      <c r="V12" s="152">
        <v>11</v>
      </c>
      <c r="W12" s="152">
        <v>11</v>
      </c>
      <c r="X12" s="152">
        <v>11</v>
      </c>
      <c r="Y12" s="152">
        <v>11</v>
      </c>
      <c r="Z12" s="152">
        <v>11</v>
      </c>
      <c r="AA12" s="152">
        <v>11</v>
      </c>
      <c r="AB12" s="152">
        <v>11</v>
      </c>
      <c r="AC12" s="152">
        <v>11</v>
      </c>
      <c r="AD12" s="152">
        <v>10</v>
      </c>
      <c r="AE12" s="44">
        <v>11</v>
      </c>
      <c r="AF12" s="44">
        <v>11</v>
      </c>
      <c r="AG12" s="44">
        <v>11</v>
      </c>
      <c r="AH12" s="44">
        <v>11</v>
      </c>
      <c r="AM12" s="44">
        <v>11</v>
      </c>
      <c r="AN12" s="44">
        <v>11</v>
      </c>
      <c r="AO12" s="44">
        <v>11</v>
      </c>
      <c r="AP12" s="44">
        <v>11</v>
      </c>
      <c r="AQ12" s="44">
        <v>11</v>
      </c>
      <c r="AS12" s="44">
        <v>11</v>
      </c>
      <c r="AT12" s="44">
        <v>11</v>
      </c>
      <c r="AU12" s="44">
        <v>11</v>
      </c>
      <c r="AV12" s="44">
        <v>11</v>
      </c>
      <c r="AW12" s="44">
        <v>11</v>
      </c>
      <c r="AX12" s="44">
        <v>11</v>
      </c>
      <c r="AY12" s="44">
        <v>11</v>
      </c>
      <c r="AZ12" s="44">
        <v>11</v>
      </c>
      <c r="DOS12" s="44"/>
      <c r="DOT12" s="44"/>
      <c r="DOU12" s="44"/>
      <c r="DOV12" s="44"/>
      <c r="DOW12" s="44"/>
    </row>
    <row r="13" spans="2:52 3113:3117" ht="15" thickBot="1">
      <c r="H13" s="139" t="s">
        <v>274</v>
      </c>
      <c r="I13" s="74">
        <f>-IF(C40&lt;&gt;0,(I6+I7+I8+I9)*C40/C8,0)</f>
        <v>0</v>
      </c>
      <c r="M13" s="44" t="s">
        <v>145</v>
      </c>
      <c r="O13" s="112">
        <v>0.08</v>
      </c>
      <c r="P13" s="160" t="s">
        <v>191</v>
      </c>
      <c r="Q13" s="48" t="s">
        <v>6</v>
      </c>
      <c r="R13" s="162">
        <f>MAX(LD)</f>
        <v>12</v>
      </c>
      <c r="S13" s="162" t="str">
        <f t="shared" si="2"/>
        <v>OP schaal LD12</v>
      </c>
      <c r="T13" s="44">
        <f t="shared" si="3"/>
        <v>0</v>
      </c>
      <c r="U13" s="161"/>
      <c r="V13" s="152">
        <v>12</v>
      </c>
      <c r="W13" s="152">
        <v>12</v>
      </c>
      <c r="X13" s="152">
        <v>12</v>
      </c>
      <c r="Y13" s="152">
        <v>12</v>
      </c>
      <c r="Z13" s="152">
        <v>12</v>
      </c>
      <c r="AA13" s="152">
        <v>12</v>
      </c>
      <c r="AB13" s="152">
        <v>12</v>
      </c>
      <c r="AD13" s="152">
        <v>11</v>
      </c>
      <c r="AE13" s="44">
        <v>12</v>
      </c>
      <c r="AF13" s="44">
        <v>12</v>
      </c>
      <c r="AG13" s="44">
        <v>12</v>
      </c>
      <c r="AH13" s="44">
        <v>12</v>
      </c>
      <c r="AP13" s="44">
        <v>12</v>
      </c>
      <c r="AQ13" s="44">
        <v>12</v>
      </c>
      <c r="AS13" s="44">
        <v>12</v>
      </c>
      <c r="AT13" s="44">
        <v>12</v>
      </c>
      <c r="AU13" s="44">
        <v>12</v>
      </c>
      <c r="AV13" s="44">
        <v>12</v>
      </c>
      <c r="AX13" s="44">
        <v>12</v>
      </c>
      <c r="AY13" s="44">
        <v>12</v>
      </c>
      <c r="AZ13" s="44">
        <v>12</v>
      </c>
      <c r="DOS13" s="44"/>
      <c r="DOT13" s="44"/>
      <c r="DOU13" s="44"/>
      <c r="DOV13" s="44"/>
      <c r="DOW13" s="44"/>
    </row>
    <row r="14" spans="2:52 3113:3117" ht="15">
      <c r="B14" s="86" t="s">
        <v>220</v>
      </c>
      <c r="C14" s="45"/>
      <c r="D14" s="238" t="s">
        <v>222</v>
      </c>
      <c r="E14" s="239"/>
      <c r="H14" s="88" t="s">
        <v>15</v>
      </c>
      <c r="I14" s="74">
        <f>-IF(C43=0,N18*Pensioen!B1,N19*Pensioen!B1)</f>
        <v>-340.875</v>
      </c>
      <c r="M14" s="44" t="s">
        <v>146</v>
      </c>
      <c r="O14" s="113">
        <v>8.3299999999999999E-2</v>
      </c>
      <c r="P14" s="160" t="s">
        <v>192</v>
      </c>
      <c r="Q14" s="48" t="s">
        <v>7</v>
      </c>
      <c r="R14" s="162">
        <f>MAX(LE)</f>
        <v>12</v>
      </c>
      <c r="S14" s="162" t="str">
        <f t="shared" si="2"/>
        <v>OP schaal LE12</v>
      </c>
      <c r="T14" s="44">
        <f t="shared" si="3"/>
        <v>0</v>
      </c>
      <c r="U14" s="161"/>
      <c r="V14" s="152">
        <v>13</v>
      </c>
      <c r="W14" s="152"/>
      <c r="X14" s="152"/>
      <c r="Y14" s="152">
        <v>13</v>
      </c>
      <c r="Z14" s="152"/>
      <c r="AA14" s="152"/>
      <c r="AB14" s="152">
        <v>13</v>
      </c>
      <c r="AC14" s="152"/>
      <c r="AD14" s="152">
        <v>12</v>
      </c>
      <c r="AS14" s="44">
        <v>13</v>
      </c>
      <c r="AV14" s="44">
        <v>13</v>
      </c>
      <c r="DOS14" s="44"/>
      <c r="DOT14" s="44"/>
      <c r="DOU14" s="44"/>
      <c r="DOV14" s="44"/>
      <c r="DOW14" s="44"/>
    </row>
    <row r="15" spans="2:52 3113:3117">
      <c r="B15" s="88" t="s">
        <v>13</v>
      </c>
      <c r="C15" s="71" t="s">
        <v>18</v>
      </c>
      <c r="E15" s="47"/>
      <c r="H15" s="88" t="s">
        <v>16</v>
      </c>
      <c r="I15" s="74">
        <f>-IF(C43=0,N20*Pensioen!B2,N21*Pensioen!B2)</f>
        <v>-9.1462500000000002</v>
      </c>
      <c r="M15" s="142"/>
      <c r="O15" s="114"/>
      <c r="P15" s="185" t="s">
        <v>363</v>
      </c>
      <c r="Q15" s="49" t="s">
        <v>363</v>
      </c>
      <c r="R15" s="162">
        <f>MAX(LIO)</f>
        <v>1</v>
      </c>
      <c r="S15" s="162" t="str">
        <f t="shared" si="2"/>
        <v>LIO1</v>
      </c>
      <c r="T15" s="44">
        <v>0</v>
      </c>
      <c r="U15" s="162"/>
      <c r="V15" s="152"/>
      <c r="W15" s="152"/>
      <c r="X15" s="152"/>
      <c r="Z15" s="152"/>
      <c r="AA15" s="152"/>
      <c r="AB15" s="152"/>
      <c r="AC15" s="152"/>
      <c r="DOS15" s="44"/>
      <c r="DOT15" s="44"/>
      <c r="DOU15" s="44"/>
      <c r="DOV15" s="44"/>
      <c r="DOW15" s="44"/>
    </row>
    <row r="16" spans="2:52 3113:3117">
      <c r="B16" s="88" t="s">
        <v>245</v>
      </c>
      <c r="C16" s="73">
        <v>0</v>
      </c>
      <c r="E16" s="47"/>
      <c r="H16" s="88" t="s">
        <v>58</v>
      </c>
      <c r="I16" s="74">
        <f>-C20/12*C8*E22</f>
        <v>0</v>
      </c>
      <c r="M16" s="142"/>
      <c r="O16" s="18"/>
      <c r="P16" s="44" t="s">
        <v>247</v>
      </c>
      <c r="Q16" s="49" t="s">
        <v>21</v>
      </c>
      <c r="R16" s="162">
        <f>MAX(Schaal_1)</f>
        <v>7</v>
      </c>
      <c r="S16" s="162" t="str">
        <f t="shared" si="2"/>
        <v>OOP schaal 17</v>
      </c>
      <c r="T16" s="44">
        <f>O$23</f>
        <v>1640</v>
      </c>
      <c r="U16" s="162"/>
      <c r="V16" s="152"/>
      <c r="W16" s="152"/>
      <c r="X16" s="152"/>
      <c r="Y16" s="152"/>
      <c r="Z16" s="152"/>
      <c r="AA16" s="152"/>
      <c r="AB16" s="152"/>
      <c r="AC16" s="152"/>
      <c r="AD16" s="152"/>
      <c r="DOS16" s="44"/>
      <c r="DOT16" s="44"/>
      <c r="DOU16" s="44"/>
      <c r="DOV16" s="44"/>
      <c r="DOW16" s="44"/>
    </row>
    <row r="17" spans="2:30 3113:3117" ht="15" thickBot="1">
      <c r="B17" s="90" t="s">
        <v>246</v>
      </c>
      <c r="C17" s="75">
        <v>0</v>
      </c>
      <c r="D17" s="91"/>
      <c r="E17" s="92"/>
      <c r="H17" s="88" t="s">
        <v>46</v>
      </c>
      <c r="I17" s="69">
        <f ca="1">IF(N29=0,0,O48+O49)</f>
        <v>-1137.08</v>
      </c>
      <c r="M17" s="170" t="s">
        <v>328</v>
      </c>
      <c r="O17" s="174">
        <f>IF(P1=0,0,(VLOOKUP(P1,'Salaristabel PO'!$A$4:$V$34,O46+6,0)))+IF(O5&lt;&gt;2,0,IF(O5=2,IF(P1="LB",N6,IF(P1="LC",N7,IF(P1="LD",N8,IF(P1="LE",N9,0))))))+ROUND(N41,2)/12+I9</f>
        <v>4914</v>
      </c>
      <c r="P17" s="44" t="s">
        <v>248</v>
      </c>
      <c r="Q17" s="49" t="s">
        <v>22</v>
      </c>
      <c r="R17" s="162">
        <f>MAX(Schaal_2)</f>
        <v>8</v>
      </c>
      <c r="S17" s="162" t="str">
        <f t="shared" si="2"/>
        <v>OOP schaal 28</v>
      </c>
      <c r="T17" s="44">
        <f t="shared" ref="T17:T23" si="4">O$23</f>
        <v>1640</v>
      </c>
      <c r="U17" s="162"/>
      <c r="V17" s="152"/>
      <c r="W17" s="152"/>
      <c r="X17" s="152"/>
      <c r="Y17" s="152"/>
      <c r="Z17" s="152"/>
      <c r="AA17" s="152"/>
      <c r="AB17" s="152"/>
      <c r="AC17" s="152"/>
      <c r="AD17" s="152"/>
      <c r="DOS17" s="44"/>
      <c r="DOT17" s="44"/>
      <c r="DOU17" s="44"/>
      <c r="DOV17" s="44"/>
      <c r="DOW17" s="44"/>
    </row>
    <row r="18" spans="2:30 3113:3117" ht="15" thickBot="1">
      <c r="H18" s="88" t="s">
        <v>40</v>
      </c>
      <c r="I18" s="68">
        <f>IF(C27="nee",O52,O53)</f>
        <v>115.72363636363636</v>
      </c>
      <c r="M18" s="50" t="s">
        <v>73</v>
      </c>
      <c r="N18" s="115">
        <f>IF(C20&gt;Pensioen!C1,(C20-Pensioen!C1)/12*C8,0)</f>
        <v>4208.333333333333</v>
      </c>
      <c r="O18" s="64"/>
      <c r="P18" s="44" t="s">
        <v>249</v>
      </c>
      <c r="Q18" s="49" t="s">
        <v>23</v>
      </c>
      <c r="R18" s="162">
        <f>MAX(Schaal_3)</f>
        <v>9</v>
      </c>
      <c r="S18" s="162" t="str">
        <f t="shared" si="2"/>
        <v>OOP schaal 39</v>
      </c>
      <c r="T18" s="44">
        <f t="shared" si="4"/>
        <v>1640</v>
      </c>
      <c r="U18" s="162"/>
      <c r="V18" s="152"/>
      <c r="W18" s="152"/>
      <c r="X18" s="152"/>
      <c r="Y18" s="152"/>
      <c r="Z18" s="152"/>
      <c r="AA18" s="152"/>
      <c r="AB18" s="152"/>
      <c r="AC18" s="152"/>
      <c r="AD18" s="152"/>
      <c r="DOS18" s="44"/>
      <c r="DOT18" s="44"/>
      <c r="DOU18" s="44"/>
      <c r="DOV18" s="44"/>
      <c r="DOW18" s="44"/>
    </row>
    <row r="19" spans="2:30 3113:3117" ht="15">
      <c r="B19" s="236" t="s">
        <v>69</v>
      </c>
      <c r="C19" s="237"/>
      <c r="D19" s="238" t="s">
        <v>222</v>
      </c>
      <c r="E19" s="239"/>
      <c r="H19" s="88" t="s">
        <v>244</v>
      </c>
      <c r="I19" s="68">
        <f>C17</f>
        <v>0</v>
      </c>
      <c r="M19" s="50" t="s">
        <v>74</v>
      </c>
      <c r="N19" s="115">
        <f>IF(AND(C20&gt;Pensioen!C1,C43&gt;0),(C20-Pensioen!C1)/12*C8*(I6+I10)/I6,0)</f>
        <v>0</v>
      </c>
      <c r="O19" s="64"/>
      <c r="P19" s="44" t="s">
        <v>250</v>
      </c>
      <c r="Q19" s="49" t="s">
        <v>24</v>
      </c>
      <c r="R19" s="162">
        <f>MAX(Schaal_4)</f>
        <v>11</v>
      </c>
      <c r="S19" s="162" t="str">
        <f t="shared" si="2"/>
        <v>OOP schaal 411</v>
      </c>
      <c r="T19" s="44">
        <f t="shared" si="4"/>
        <v>1640</v>
      </c>
      <c r="U19" s="162"/>
      <c r="V19" s="152"/>
      <c r="W19" s="152"/>
      <c r="X19" s="152"/>
      <c r="Y19" s="152"/>
      <c r="Z19" s="152"/>
      <c r="AA19" s="152"/>
      <c r="AB19" s="152"/>
      <c r="AC19" s="152"/>
      <c r="AD19" s="152"/>
      <c r="DOS19" s="44"/>
      <c r="DOT19" s="44"/>
      <c r="DOU19" s="44"/>
      <c r="DOV19" s="44"/>
      <c r="DOW19" s="44"/>
    </row>
    <row r="20" spans="2:30 3113:3117">
      <c r="B20" s="88" t="s">
        <v>11</v>
      </c>
      <c r="C20" s="131">
        <v>69000</v>
      </c>
      <c r="E20" s="47"/>
      <c r="H20" s="88"/>
      <c r="I20" s="89"/>
      <c r="M20" s="50" t="s">
        <v>75</v>
      </c>
      <c r="N20" s="115">
        <f>IF(C20&gt;Pensioen!C2,(C20-Pensioen!C2)/12*C8,0)</f>
        <v>3387.5</v>
      </c>
      <c r="O20" s="64"/>
      <c r="P20" s="44" t="s">
        <v>251</v>
      </c>
      <c r="Q20" s="49" t="s">
        <v>25</v>
      </c>
      <c r="R20" s="162">
        <f>MAX(Schaal_5)</f>
        <v>11</v>
      </c>
      <c r="S20" s="162" t="str">
        <f t="shared" si="2"/>
        <v>OOP schaal 511</v>
      </c>
      <c r="T20" s="44">
        <f t="shared" si="4"/>
        <v>1640</v>
      </c>
      <c r="U20" s="162"/>
      <c r="Y20" s="152"/>
      <c r="AB20" s="152"/>
      <c r="AC20" s="152"/>
      <c r="AD20" s="152"/>
      <c r="DOS20" s="44"/>
      <c r="DOT20" s="44"/>
      <c r="DOU20" s="44"/>
      <c r="DOV20" s="44"/>
      <c r="DOW20" s="44"/>
    </row>
    <row r="21" spans="2:30 3113:3117" ht="15">
      <c r="B21" s="88" t="s">
        <v>150</v>
      </c>
      <c r="C21" s="118">
        <f>Pensioen!B21</f>
        <v>68166.360000000015</v>
      </c>
      <c r="E21" s="47"/>
      <c r="H21" s="88" t="s">
        <v>47</v>
      </c>
      <c r="I21" s="70">
        <f ca="1">SUM(I6:I19)</f>
        <v>3542.6223863636365</v>
      </c>
      <c r="M21" s="50" t="s">
        <v>76</v>
      </c>
      <c r="N21" s="115">
        <f>IF(AND(C20&gt;Pensioen!C2,C43&gt;0),(C20-Pensioen!C2)/12*C8*(I6+I10)/I6,0)</f>
        <v>0</v>
      </c>
      <c r="P21" s="44" t="s">
        <v>252</v>
      </c>
      <c r="Q21" s="49" t="s">
        <v>26</v>
      </c>
      <c r="R21" s="162">
        <f>MAX(Schaal_6)</f>
        <v>11</v>
      </c>
      <c r="S21" s="162" t="str">
        <f t="shared" si="2"/>
        <v>OOP schaal 611</v>
      </c>
      <c r="T21" s="44">
        <f t="shared" si="4"/>
        <v>1640</v>
      </c>
      <c r="U21" s="162"/>
      <c r="Y21" s="152"/>
      <c r="AB21" s="152"/>
      <c r="AC21" s="152"/>
      <c r="AD21" s="152"/>
      <c r="DOS21" s="44"/>
      <c r="DOT21" s="44"/>
      <c r="DOU21" s="44"/>
      <c r="DOV21" s="44"/>
      <c r="DOW21" s="44"/>
    </row>
    <row r="22" spans="2:30 3113:3117" ht="15" thickBot="1">
      <c r="B22" s="90" t="s">
        <v>52</v>
      </c>
      <c r="C22" s="25" t="s">
        <v>53</v>
      </c>
      <c r="D22" s="22">
        <v>0</v>
      </c>
      <c r="E22" s="96">
        <f>IF(C22=Pensioen!A6,Pensioen!B6,IF(C22=Pensioen!A7,Pensioen!B7,IF(C22=Pensioen!A8,Pensioen!B8,IF(C22=Pensioen!A9,D22,0))))</f>
        <v>0</v>
      </c>
      <c r="H22" s="90"/>
      <c r="I22" s="92"/>
      <c r="P22" s="44" t="s">
        <v>253</v>
      </c>
      <c r="Q22" s="49" t="s">
        <v>27</v>
      </c>
      <c r="R22" s="162">
        <f>MAX(Schaal_7)</f>
        <v>12</v>
      </c>
      <c r="S22" s="162" t="str">
        <f t="shared" si="2"/>
        <v>OOP schaal 712</v>
      </c>
      <c r="T22" s="44">
        <f t="shared" si="4"/>
        <v>1640</v>
      </c>
      <c r="U22" s="162"/>
      <c r="Y22" s="152"/>
      <c r="AC22" s="152"/>
      <c r="AD22" s="152"/>
    </row>
    <row r="23" spans="2:30 3113:3117" ht="15" thickBot="1">
      <c r="M23" s="192" t="s">
        <v>374</v>
      </c>
      <c r="O23" s="114">
        <v>1640</v>
      </c>
      <c r="P23" s="44" t="s">
        <v>254</v>
      </c>
      <c r="Q23" s="49" t="s">
        <v>28</v>
      </c>
      <c r="R23" s="162">
        <f>MAX(Schaal_8)</f>
        <v>12</v>
      </c>
      <c r="S23" s="162" t="str">
        <f t="shared" si="2"/>
        <v>OOP schaal 812</v>
      </c>
      <c r="T23" s="44">
        <f t="shared" si="4"/>
        <v>1640</v>
      </c>
      <c r="U23" s="162"/>
      <c r="AD23" s="152"/>
    </row>
    <row r="24" spans="2:30 3113:3117" ht="15">
      <c r="B24" s="86" t="s">
        <v>40</v>
      </c>
      <c r="C24" s="45"/>
      <c r="D24" s="238" t="s">
        <v>222</v>
      </c>
      <c r="E24" s="239"/>
      <c r="M24" s="192" t="s">
        <v>375</v>
      </c>
      <c r="O24" s="111">
        <v>302.5</v>
      </c>
      <c r="P24" s="44" t="s">
        <v>255</v>
      </c>
      <c r="Q24" s="49" t="s">
        <v>29</v>
      </c>
      <c r="R24" s="162">
        <f>MAX(Schaal_9)</f>
        <v>10</v>
      </c>
      <c r="S24" s="162" t="str">
        <f t="shared" si="2"/>
        <v>OOP schaal 910</v>
      </c>
      <c r="T24" s="44">
        <f>IF(CONCATENATE(P$1,D$7)=CONCATENATE(Q24,R24),O$23,O$24)</f>
        <v>302.5</v>
      </c>
      <c r="U24" s="162"/>
    </row>
    <row r="25" spans="2:30 3113:3117">
      <c r="B25" s="97" t="s">
        <v>42</v>
      </c>
      <c r="C25" s="19">
        <v>40</v>
      </c>
      <c r="E25" s="47"/>
      <c r="P25" s="44" t="s">
        <v>256</v>
      </c>
      <c r="Q25" s="49" t="s">
        <v>30</v>
      </c>
      <c r="R25" s="162">
        <f>MAX(Schaal_10)</f>
        <v>13</v>
      </c>
      <c r="S25" s="162" t="str">
        <f t="shared" si="2"/>
        <v>OOP schaal 1013</v>
      </c>
      <c r="T25" s="44">
        <f t="shared" ref="T25:T32" si="5">IF(CONCATENATE(P$1,D$7)=CONCATENATE(Q25,R25),O$23,O$24)</f>
        <v>302.5</v>
      </c>
      <c r="U25" s="162"/>
    </row>
    <row r="26" spans="2:30 3113:3117">
      <c r="B26" s="88" t="s">
        <v>41</v>
      </c>
      <c r="C26" s="19">
        <v>5</v>
      </c>
      <c r="E26" s="47"/>
      <c r="M26" s="163"/>
      <c r="P26" s="44" t="s">
        <v>257</v>
      </c>
      <c r="Q26" s="49" t="s">
        <v>31</v>
      </c>
      <c r="R26" s="162">
        <f>MAX(Schaal_11)</f>
        <v>12</v>
      </c>
      <c r="S26" s="162" t="str">
        <f t="shared" si="2"/>
        <v>OOP schaal 1112</v>
      </c>
      <c r="T26" s="44">
        <f t="shared" si="5"/>
        <v>302.5</v>
      </c>
      <c r="U26" s="162"/>
    </row>
    <row r="27" spans="2:30 3113:3117" ht="15" thickBot="1">
      <c r="B27" s="190" t="s">
        <v>364</v>
      </c>
      <c r="C27" s="25" t="s">
        <v>18</v>
      </c>
      <c r="D27" s="91"/>
      <c r="E27" s="92"/>
      <c r="M27" s="163"/>
      <c r="P27" s="44" t="s">
        <v>258</v>
      </c>
      <c r="Q27" s="49" t="s">
        <v>32</v>
      </c>
      <c r="R27" s="162">
        <f>MAX(Schaal_12)</f>
        <v>12</v>
      </c>
      <c r="S27" s="162" t="str">
        <f t="shared" si="2"/>
        <v>OOP schaal 1212</v>
      </c>
      <c r="T27" s="44">
        <f t="shared" si="5"/>
        <v>302.5</v>
      </c>
      <c r="U27" s="162"/>
    </row>
    <row r="28" spans="2:30 3113:3117" ht="15" thickBot="1">
      <c r="H28" s="51"/>
      <c r="P28" s="44" t="s">
        <v>259</v>
      </c>
      <c r="Q28" s="49" t="s">
        <v>33</v>
      </c>
      <c r="R28" s="162">
        <f>MAX(Schaal_13)</f>
        <v>13</v>
      </c>
      <c r="S28" s="162" t="str">
        <f t="shared" si="2"/>
        <v>OOP schaal 1313</v>
      </c>
      <c r="T28" s="44">
        <f t="shared" si="5"/>
        <v>302.5</v>
      </c>
      <c r="U28" s="162"/>
    </row>
    <row r="29" spans="2:30 3113:3117" ht="15">
      <c r="B29" s="86" t="s">
        <v>71</v>
      </c>
      <c r="C29" s="45"/>
      <c r="D29" s="238" t="s">
        <v>222</v>
      </c>
      <c r="E29" s="239"/>
      <c r="M29" s="50" t="s">
        <v>63</v>
      </c>
      <c r="N29" s="51">
        <f>SUM(I6:I16)</f>
        <v>4563.9787500000002</v>
      </c>
      <c r="P29" s="44" t="s">
        <v>260</v>
      </c>
      <c r="Q29" s="49" t="s">
        <v>34</v>
      </c>
      <c r="R29" s="162">
        <f>MAX(Schaal_14)</f>
        <v>11</v>
      </c>
      <c r="S29" s="162" t="str">
        <f t="shared" si="2"/>
        <v>OOP schaal 1411</v>
      </c>
      <c r="T29" s="44">
        <f t="shared" si="5"/>
        <v>302.5</v>
      </c>
      <c r="U29" s="162"/>
    </row>
    <row r="30" spans="2:30 3113:3117">
      <c r="B30" s="88"/>
      <c r="E30" s="145"/>
      <c r="M30" s="50" t="s">
        <v>65</v>
      </c>
      <c r="N30" s="52">
        <f ca="1">TODAY()</f>
        <v>45684</v>
      </c>
      <c r="P30" s="44" t="s">
        <v>261</v>
      </c>
      <c r="Q30" s="49" t="s">
        <v>35</v>
      </c>
      <c r="R30" s="162">
        <f>MAX(Schaal_15)</f>
        <v>12</v>
      </c>
      <c r="S30" s="162" t="str">
        <f t="shared" si="2"/>
        <v>OOP schaal 1512</v>
      </c>
      <c r="T30" s="44">
        <f t="shared" si="5"/>
        <v>302.5</v>
      </c>
      <c r="U30" s="162"/>
    </row>
    <row r="31" spans="2:30 3113:3117" ht="15">
      <c r="B31" s="98" t="s">
        <v>59</v>
      </c>
      <c r="C31" s="240" t="s">
        <v>226</v>
      </c>
      <c r="D31" s="240"/>
      <c r="E31" s="241"/>
      <c r="H31" s="52"/>
      <c r="M31" s="44" t="s">
        <v>64</v>
      </c>
      <c r="N31" s="53">
        <f ca="1">DATEDIF(C11,N30,"m")/12</f>
        <v>25</v>
      </c>
      <c r="P31" s="44" t="s">
        <v>262</v>
      </c>
      <c r="Q31" s="49" t="s">
        <v>36</v>
      </c>
      <c r="R31" s="162">
        <f>MAX(Schaal_16)</f>
        <v>12</v>
      </c>
      <c r="S31" s="162" t="str">
        <f t="shared" si="2"/>
        <v>OOP schaal 1612</v>
      </c>
      <c r="T31" s="44">
        <f t="shared" si="5"/>
        <v>302.5</v>
      </c>
      <c r="U31" s="162"/>
    </row>
    <row r="32" spans="2:30 3113:3117">
      <c r="B32" s="88" t="s">
        <v>60</v>
      </c>
      <c r="C32" s="23"/>
      <c r="E32" s="47"/>
      <c r="H32" s="147"/>
      <c r="M32" s="44" t="s">
        <v>66</v>
      </c>
      <c r="N32" s="44">
        <f ca="1">IF(N31&lt;67,1,2)</f>
        <v>1</v>
      </c>
      <c r="P32" s="192" t="s">
        <v>369</v>
      </c>
      <c r="Q32" s="49" t="s">
        <v>347</v>
      </c>
      <c r="R32" s="162">
        <f>MAX(Schaal_17)</f>
        <v>12</v>
      </c>
      <c r="S32" s="162" t="str">
        <f t="shared" ref="S32" si="6">CONCATENATE(P32,R32)</f>
        <v>OOP schaal 1712</v>
      </c>
      <c r="T32" s="44">
        <f t="shared" si="5"/>
        <v>302.5</v>
      </c>
    </row>
    <row r="33" spans="2:21">
      <c r="B33" s="88" t="s">
        <v>61</v>
      </c>
      <c r="C33" s="24"/>
      <c r="E33" s="47"/>
      <c r="N33" s="44">
        <f ca="1">IF(AND(N32=1,C12="nee"),1,IF(AND(N32=1,C12="ja"),2,IF(AND(N32=2,C12="nee"),7,IF(AND(N32=2,C12="ja"),8,))))</f>
        <v>2</v>
      </c>
      <c r="P33" s="44" t="str">
        <f>CONCATENATE(C7,D7)</f>
        <v>DIR schaal D126</v>
      </c>
      <c r="R33" s="193" t="s">
        <v>371</v>
      </c>
      <c r="T33" s="44">
        <f>VLOOKUP(P1,Q:T,4,FALSE)</f>
        <v>0</v>
      </c>
      <c r="U33" s="165"/>
    </row>
    <row r="34" spans="2:21">
      <c r="B34" s="88"/>
      <c r="E34" s="47"/>
    </row>
    <row r="35" spans="2:21" ht="15">
      <c r="B35" s="98" t="s">
        <v>278</v>
      </c>
      <c r="C35" s="224"/>
      <c r="D35" s="224"/>
      <c r="E35" s="242"/>
      <c r="M35" s="44">
        <f>IF(C32&gt;0,1,0)</f>
        <v>0</v>
      </c>
      <c r="Q35" s="170" t="s">
        <v>323</v>
      </c>
    </row>
    <row r="36" spans="2:21" ht="15">
      <c r="B36" s="88" t="s">
        <v>322</v>
      </c>
      <c r="C36" s="171" t="s">
        <v>323</v>
      </c>
      <c r="D36" s="168"/>
      <c r="E36" s="169"/>
      <c r="M36" s="44">
        <f>IF(C37&gt;0,1,0)</f>
        <v>0</v>
      </c>
      <c r="Q36" s="170" t="s">
        <v>324</v>
      </c>
    </row>
    <row r="37" spans="2:21">
      <c r="B37" s="172" t="s">
        <v>327</v>
      </c>
      <c r="C37" s="173"/>
      <c r="E37" s="47"/>
      <c r="M37" s="44">
        <f>IF(C40&gt;0,1,0)</f>
        <v>0</v>
      </c>
      <c r="Q37" s="170" t="s">
        <v>325</v>
      </c>
    </row>
    <row r="38" spans="2:21" ht="15">
      <c r="B38" s="245" t="str">
        <f>IF(C37&gt;C8*40,"Gemiddeld aantal uur groter dan werktijdfactor * 40 uur","")</f>
        <v/>
      </c>
      <c r="C38" s="246"/>
      <c r="D38" s="246"/>
      <c r="E38" s="247"/>
      <c r="M38" s="44">
        <f>IF(C43&gt;0,1,0)</f>
        <v>0</v>
      </c>
      <c r="Q38" s="170" t="s">
        <v>326</v>
      </c>
    </row>
    <row r="39" spans="2:21" ht="15">
      <c r="B39" s="98" t="s">
        <v>277</v>
      </c>
      <c r="C39" s="243"/>
      <c r="D39" s="243"/>
      <c r="E39" s="244"/>
      <c r="H39" s="51"/>
      <c r="M39" s="44">
        <f>SUM(M35:M37)</f>
        <v>0</v>
      </c>
    </row>
    <row r="40" spans="2:21" ht="15">
      <c r="B40" s="139" t="s">
        <v>275</v>
      </c>
      <c r="C40" s="140"/>
      <c r="E40" s="47"/>
      <c r="H40" s="100" t="s">
        <v>1</v>
      </c>
      <c r="I40" s="101">
        <f>'Salaristabel PO'!C1</f>
        <v>45566</v>
      </c>
    </row>
    <row r="41" spans="2:21" ht="15">
      <c r="B41" s="141" t="s">
        <v>280</v>
      </c>
      <c r="C41" s="99"/>
      <c r="E41" s="47"/>
      <c r="H41" s="100" t="s">
        <v>233</v>
      </c>
      <c r="I41" s="101">
        <f>'Loonbelasting tabel'!A1</f>
        <v>45658</v>
      </c>
      <c r="M41" s="163" t="s">
        <v>313</v>
      </c>
      <c r="N41" s="44">
        <f>IF(P1="A_10",O43,IF(P1="A_11",O43,IF(P1="A_12",O41,IF(P1="D_11",O44,IF(P1="D_12",O44,IF(P1="D_13",O42,0))))))</f>
        <v>2640</v>
      </c>
      <c r="O41" s="111">
        <v>880</v>
      </c>
    </row>
    <row r="42" spans="2:21" ht="15">
      <c r="B42" s="98" t="s">
        <v>45</v>
      </c>
      <c r="C42" s="99"/>
      <c r="E42" s="47"/>
      <c r="H42" s="100" t="s">
        <v>234</v>
      </c>
      <c r="I42" s="101">
        <f>Pensioen!E1</f>
        <v>45658</v>
      </c>
      <c r="O42" s="111">
        <v>1320</v>
      </c>
    </row>
    <row r="43" spans="2:21">
      <c r="B43" s="88" t="s">
        <v>62</v>
      </c>
      <c r="C43" s="24"/>
      <c r="E43" s="47"/>
      <c r="H43" s="102" t="s">
        <v>141</v>
      </c>
      <c r="O43" s="111">
        <v>1760</v>
      </c>
    </row>
    <row r="44" spans="2:21" ht="15" thickBot="1">
      <c r="B44" s="90"/>
      <c r="C44" s="91"/>
      <c r="D44" s="91"/>
      <c r="E44" s="92"/>
      <c r="O44" s="111">
        <v>2640</v>
      </c>
    </row>
    <row r="45" spans="2:21">
      <c r="B45" s="234" t="s">
        <v>276</v>
      </c>
      <c r="C45" s="235"/>
      <c r="D45" s="235"/>
      <c r="E45" s="235"/>
      <c r="M45" s="167" t="s">
        <v>319</v>
      </c>
      <c r="O45" s="44">
        <f>D7</f>
        <v>6</v>
      </c>
    </row>
    <row r="46" spans="2:21">
      <c r="M46" s="167" t="s">
        <v>320</v>
      </c>
      <c r="O46" s="44">
        <f>IF(O45="a",-3,IF(O45="b",-2,IF(O45="c",-1,IF(O45="d",0,O45))))</f>
        <v>6</v>
      </c>
    </row>
    <row r="48" spans="2:21">
      <c r="M48" s="189" t="s">
        <v>285</v>
      </c>
      <c r="O48" s="51">
        <f ca="1">IF(N29=0,0,-(VLOOKUP(N29,'Loonbelasting tabel'!A4:O22319,'Salarisberekening PO'!N33+1)))</f>
        <v>-1137.08</v>
      </c>
    </row>
    <row r="49" spans="13:15">
      <c r="M49" s="189" t="s">
        <v>286</v>
      </c>
      <c r="O49" s="51">
        <f>IF(N29&gt;10777.5,-(N29-10777.5)*0.495,0)</f>
        <v>0</v>
      </c>
    </row>
    <row r="51" spans="13:15">
      <c r="M51" s="191" t="s">
        <v>40</v>
      </c>
    </row>
    <row r="52" spans="13:15">
      <c r="M52" s="191" t="s">
        <v>365</v>
      </c>
      <c r="O52" s="66">
        <f>IF(C25&lt;7,0,IF(C25&gt;=25,25-7,C25-7))*((2*208*0.17)/11)*C26/5</f>
        <v>115.72363636363636</v>
      </c>
    </row>
    <row r="53" spans="13:15">
      <c r="M53" s="191" t="s">
        <v>366</v>
      </c>
      <c r="O53" s="66">
        <f>IF(C25&lt;7,0,IF(C25&gt;=34.5,34.5-7,C25-7))*((2*208*0.17)/11)*C26/5</f>
        <v>176.79999999999998</v>
      </c>
    </row>
  </sheetData>
  <sheetProtection algorithmName="SHA-512" hashValue="kN0sWiwrhneaZMNQ6+ZKK1YRa2SwRYUQBXdfS8Vt1MVeNL2yLYJWA7Co1FxaQxPHXbb98Oq2JLsBF1Rz6ePBiQ==" saltValue="4hyZiMsko97RMWu4CqIBeQ==" spinCount="100000" sheet="1" insertHyperlinks="0" selectLockedCells="1"/>
  <mergeCells count="10">
    <mergeCell ref="B45:E45"/>
    <mergeCell ref="B19:C19"/>
    <mergeCell ref="D14:E14"/>
    <mergeCell ref="D19:E19"/>
    <mergeCell ref="D24:E24"/>
    <mergeCell ref="C31:E31"/>
    <mergeCell ref="C35:E35"/>
    <mergeCell ref="D29:E29"/>
    <mergeCell ref="C39:E39"/>
    <mergeCell ref="B38:E38"/>
  </mergeCells>
  <conditionalFormatting sqref="B41">
    <cfRule type="expression" dxfId="4" priority="1">
      <formula>$C$8&lt;$C$40</formula>
    </cfRule>
  </conditionalFormatting>
  <conditionalFormatting sqref="B45">
    <cfRule type="expression" dxfId="3" priority="3">
      <formula>$M$39&gt;1</formula>
    </cfRule>
  </conditionalFormatting>
  <dataValidations count="16">
    <dataValidation type="list" allowBlank="1" showInputMessage="1" showErrorMessage="1" errorTitle="foutieve schaal" error="Voer een geldige schaal in" sqref="P1" xr:uid="{00000000-0002-0000-0200-000000000000}">
      <formula1>schalen</formula1>
    </dataValidation>
    <dataValidation type="decimal" allowBlank="1" showInputMessage="1" showErrorMessage="1" errorTitle="foutieve wtf" error="Geef een waarde op tussen 0,0001 en 1,0000" sqref="C9:C10" xr:uid="{00000000-0002-0000-0200-000001000000}">
      <formula1>0.0001</formula1>
      <formula2>1</formula2>
    </dataValidation>
    <dataValidation type="date" allowBlank="1" showInputMessage="1" showErrorMessage="1" errorTitle="Geboortedatum" error="Met dit spreadsheet kan uitsluitend het salaris berekend worden voor personen die ouder zijn dan 21 jaar en jonger dan 67 jaar." sqref="C11" xr:uid="{00000000-0002-0000-0200-000002000000}">
      <formula1>TODAY()-67*365.25</formula1>
      <formula2>TODAY()-21*365.25</formula2>
    </dataValidation>
    <dataValidation type="whole" allowBlank="1" showInputMessage="1" showErrorMessage="1" error="Voer maximaal 5 dagen in" sqref="C26" xr:uid="{00000000-0002-0000-0200-000003000000}">
      <formula1>0</formula1>
      <formula2>5</formula2>
    </dataValidation>
    <dataValidation type="decimal" allowBlank="1" showInputMessage="1" showErrorMessage="1" error="Opgegeven uren waarschijnlijk niet juist" sqref="C32" xr:uid="{00000000-0002-0000-0200-000004000000}">
      <formula1>0</formula1>
      <formula2>C8*1659</formula2>
    </dataValidation>
    <dataValidation type="decimal" operator="lessThan" allowBlank="1" showInputMessage="1" showErrorMessage="1" error="Voer een percentage in dat kleiner is dan 1%" sqref="D22" xr:uid="{00000000-0002-0000-0200-000005000000}">
      <formula1>0.00999</formula1>
    </dataValidation>
    <dataValidation type="list" allowBlank="1" showInputMessage="1" showErrorMessage="1" errorTitle="Controle loonheffingskorting" error="Gelieve ja of nee in te vullen" sqref="C12" xr:uid="{00000000-0002-0000-0200-000006000000}">
      <formula1>$N$10:$N$11</formula1>
    </dataValidation>
    <dataValidation type="decimal" allowBlank="1" showInputMessage="1" showErrorMessage="1" error="Geef een percentage op tussen 0 en 100%" sqref="C43 C33" xr:uid="{00000000-0002-0000-0200-000007000000}">
      <formula1>0</formula1>
      <formula2>1</formula2>
    </dataValidation>
    <dataValidation type="list" allowBlank="1" showInputMessage="1" showErrorMessage="1" errorTitle="foutief regelnummer" error="Voer een regelnummer in dat bestaat in de geselecteerde schaal" sqref="D7" xr:uid="{00000000-0002-0000-0200-000008000000}">
      <formula1>INDIRECT(P1)</formula1>
    </dataValidation>
    <dataValidation type="list" allowBlank="1" showInputMessage="1" showErrorMessage="1" errorTitle="Uitlooptoeslag" error="Gelieve ja of nee in te voeren" sqref="C15" xr:uid="{00000000-0002-0000-0200-000009000000}">
      <formula1>$N$3:$N$4</formula1>
    </dataValidation>
    <dataValidation type="decimal" allowBlank="1" showInputMessage="1" showErrorMessage="1" error="Geef een werktijdfactor op van 1,0000 of minder" sqref="C40" xr:uid="{00000000-0002-0000-0200-00000A000000}">
      <formula1>0</formula1>
      <formula2>1</formula2>
    </dataValidation>
    <dataValidation type="decimal" allowBlank="1" showInputMessage="1" showErrorMessage="1" errorTitle="foutieve wtf" error="Geef een waarde op tussen 0,0001 en 1,2000" sqref="C8" xr:uid="{00000000-0002-0000-0200-00000B000000}">
      <formula1>0.0001</formula1>
      <formula2>1.2</formula2>
    </dataValidation>
    <dataValidation type="list" allowBlank="1" showInputMessage="1" showErrorMessage="1" error="Kind moet jonger dan 4 jaar zijn" sqref="C36" xr:uid="{00000000-0002-0000-0200-00000D000000}">
      <formula1>$Q$35:$Q$38</formula1>
    </dataValidation>
    <dataValidation type="decimal" allowBlank="1" showInputMessage="1" showErrorMessage="1" error="Het opgegeven aantal uur is hoger dan het aantal uur dat gewerkt wordt op basis van de ingevoerd werktijdfactor" sqref="C37" xr:uid="{00000000-0002-0000-0200-00000E000000}">
      <formula1>0</formula1>
      <formula2>C8*40</formula2>
    </dataValidation>
    <dataValidation type="list" allowBlank="1" showInputMessage="1" showErrorMessage="1" error="Voer maximaal 5 dagen in" sqref="C27" xr:uid="{D6462D52-503A-46A6-8B57-A4192D74D356}">
      <formula1>$N$10:$N$11</formula1>
    </dataValidation>
    <dataValidation type="list" allowBlank="1" showInputMessage="1" showErrorMessage="1" sqref="C7" xr:uid="{00000000-0002-0000-0200-00000C000000}">
      <formula1>$P$2:$P$32</formula1>
    </dataValidation>
  </dataValidations>
  <hyperlinks>
    <hyperlink ref="D14:E14" location="'Toelichting PO'!A5" display="Toelichting" xr:uid="{00000000-0004-0000-0200-000000000000}"/>
    <hyperlink ref="D19:E19" location="'Toelichting PO'!A22" display="Toelichting" xr:uid="{00000000-0004-0000-0200-000001000000}"/>
    <hyperlink ref="D24:E24" location="'Toelichting PO'!A35" display="Toelichting" xr:uid="{00000000-0004-0000-0200-000002000000}"/>
    <hyperlink ref="D29:E29" location="'Toelichting PO'!A39" display="Toelichting" xr:uid="{00000000-0004-0000-0200-000003000000}"/>
    <hyperlink ref="C31:E31" r:id="rId1" display="Berekening duurzame inzetbaarheid" xr:uid="{00000000-0004-0000-0200-000004000000}"/>
  </hyperlinks>
  <pageMargins left="0.11811023622047245" right="0.6692913385826772" top="0" bottom="0.19685039370078741" header="0" footer="0"/>
  <pageSetup paperSize="9" scale="82" orientation="landscape"/>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F000000}">
          <x14:formula1>
            <xm:f>Pensioen!$A$5:$A$9</xm:f>
          </x14:formula1>
          <xm:sqref>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M64"/>
  <sheetViews>
    <sheetView showGridLines="0" showRowColHeaders="0" workbookViewId="0">
      <selection activeCell="H44" sqref="H44"/>
    </sheetView>
  </sheetViews>
  <sheetFormatPr defaultColWidth="0" defaultRowHeight="14.25" zeroHeight="1"/>
  <cols>
    <col min="1" max="1" width="2.7109375" style="44" customWidth="1"/>
    <col min="2" max="12" width="9.140625" style="44" customWidth="1"/>
    <col min="13" max="13" width="9.140625" style="47" customWidth="1"/>
    <col min="14" max="16384" width="0" style="44" hidden="1"/>
  </cols>
  <sheetData>
    <row r="1" spans="2:13" ht="30.75" customHeight="1">
      <c r="B1" s="216" t="s">
        <v>235</v>
      </c>
      <c r="C1" s="217"/>
      <c r="D1" s="217"/>
      <c r="E1" s="217"/>
      <c r="F1" s="217"/>
      <c r="G1" s="217"/>
      <c r="H1" s="217"/>
      <c r="I1" s="45"/>
      <c r="J1" s="45"/>
      <c r="K1" s="45"/>
      <c r="L1" s="45"/>
      <c r="M1" s="46"/>
    </row>
    <row r="2" spans="2:13">
      <c r="B2" s="137" t="str">
        <f>Introductie!B3</f>
        <v>versie januari 2025 1.02</v>
      </c>
    </row>
    <row r="3" spans="2:13"/>
    <row r="4" spans="2:13" ht="18">
      <c r="B4" s="103" t="s">
        <v>220</v>
      </c>
    </row>
    <row r="5" spans="2:13"/>
    <row r="6" spans="2:13" ht="7.5" customHeight="1"/>
    <row r="7" spans="2:13" ht="13.5" customHeight="1">
      <c r="B7" s="221" t="s">
        <v>308</v>
      </c>
      <c r="C7" s="222"/>
      <c r="D7" s="222"/>
      <c r="E7" s="222"/>
      <c r="F7" s="222"/>
    </row>
    <row r="8" spans="2:13" ht="9" customHeight="1"/>
    <row r="9" spans="2:13" ht="122.25" customHeight="1">
      <c r="B9" s="218" t="s">
        <v>236</v>
      </c>
      <c r="C9" s="219"/>
      <c r="D9" s="219"/>
      <c r="E9" s="219"/>
      <c r="F9" s="219"/>
      <c r="G9" s="219"/>
      <c r="H9" s="219"/>
      <c r="I9" s="219"/>
      <c r="J9" s="219"/>
      <c r="K9" s="219"/>
      <c r="L9" s="219"/>
      <c r="M9" s="220"/>
    </row>
    <row r="10" spans="2:13" ht="5.25" customHeight="1">
      <c r="B10" s="109"/>
      <c r="C10" s="57"/>
      <c r="D10" s="57"/>
      <c r="E10" s="57"/>
      <c r="F10" s="57"/>
      <c r="G10" s="57"/>
      <c r="H10" s="57"/>
      <c r="I10" s="57"/>
      <c r="J10" s="57"/>
      <c r="K10" s="57"/>
      <c r="L10" s="57"/>
      <c r="M10" s="58"/>
    </row>
    <row r="11" spans="2:13" ht="16.5" customHeight="1">
      <c r="B11" s="221" t="s">
        <v>245</v>
      </c>
      <c r="C11" s="221"/>
      <c r="D11" s="221"/>
      <c r="E11" s="221"/>
      <c r="F11" s="221"/>
      <c r="G11" s="221"/>
      <c r="H11" s="221"/>
      <c r="I11" s="221"/>
      <c r="J11" s="221"/>
      <c r="K11" s="221"/>
      <c r="L11" s="221"/>
      <c r="M11" s="248"/>
    </row>
    <row r="12" spans="2:13" ht="75.75" customHeight="1">
      <c r="B12" s="223" t="s">
        <v>306</v>
      </c>
      <c r="C12" s="219"/>
      <c r="D12" s="219"/>
      <c r="E12" s="219"/>
      <c r="F12" s="219"/>
      <c r="G12" s="219"/>
      <c r="H12" s="219"/>
      <c r="I12" s="219"/>
      <c r="J12" s="219"/>
      <c r="K12" s="219"/>
      <c r="L12" s="219"/>
      <c r="M12" s="220"/>
    </row>
    <row r="13" spans="2:13" ht="10.5" customHeight="1">
      <c r="B13" s="157"/>
      <c r="C13" s="57"/>
      <c r="D13" s="57"/>
      <c r="E13" s="57"/>
      <c r="F13" s="57"/>
      <c r="G13" s="57"/>
      <c r="H13" s="57"/>
      <c r="I13" s="57"/>
      <c r="J13" s="57"/>
      <c r="K13" s="57"/>
      <c r="L13" s="57"/>
      <c r="M13" s="58"/>
    </row>
    <row r="14" spans="2:13" ht="12" customHeight="1">
      <c r="B14" s="230" t="s">
        <v>246</v>
      </c>
      <c r="C14" s="214"/>
      <c r="D14" s="214"/>
      <c r="E14" s="214"/>
      <c r="F14" s="214"/>
      <c r="G14" s="57"/>
      <c r="H14" s="57"/>
      <c r="I14" s="57"/>
      <c r="J14" s="57"/>
      <c r="K14" s="57"/>
      <c r="L14" s="57"/>
      <c r="M14" s="58"/>
    </row>
    <row r="15" spans="2:13" ht="8.25" customHeight="1">
      <c r="B15" s="230"/>
      <c r="C15" s="230"/>
      <c r="D15" s="230"/>
      <c r="E15" s="230"/>
      <c r="F15" s="230"/>
      <c r="G15" s="230"/>
      <c r="H15" s="230"/>
      <c r="I15" s="230"/>
      <c r="J15" s="230"/>
      <c r="K15" s="230"/>
      <c r="L15" s="230"/>
      <c r="M15" s="232"/>
    </row>
    <row r="16" spans="2:13" ht="42.75" customHeight="1">
      <c r="B16" s="223" t="s">
        <v>307</v>
      </c>
      <c r="C16" s="214"/>
      <c r="D16" s="214"/>
      <c r="E16" s="214"/>
      <c r="F16" s="214"/>
      <c r="G16" s="214"/>
      <c r="H16" s="214"/>
      <c r="I16" s="214"/>
      <c r="J16" s="214"/>
      <c r="K16" s="214"/>
      <c r="L16" s="214"/>
      <c r="M16" s="231"/>
    </row>
    <row r="17" spans="2:13"/>
    <row r="18" spans="2:13" ht="15">
      <c r="B18" s="249" t="s">
        <v>237</v>
      </c>
      <c r="C18" s="249"/>
      <c r="D18" s="249"/>
      <c r="E18" s="249"/>
      <c r="J18" s="144"/>
    </row>
    <row r="19" spans="2:13" ht="19.5" customHeight="1"/>
    <row r="20" spans="2:13" ht="18">
      <c r="B20" s="103" t="s">
        <v>69</v>
      </c>
    </row>
    <row r="21" spans="2:13" ht="9" customHeight="1"/>
    <row r="22" spans="2:13" ht="21" customHeight="1">
      <c r="B22" s="221" t="s">
        <v>11</v>
      </c>
      <c r="C22" s="226"/>
      <c r="D22" s="226"/>
      <c r="E22" s="226"/>
    </row>
    <row r="23" spans="2:13"/>
    <row r="24" spans="2:13" ht="73.5" customHeight="1">
      <c r="B24" s="218" t="s">
        <v>238</v>
      </c>
      <c r="C24" s="219"/>
      <c r="D24" s="219"/>
      <c r="E24" s="219"/>
      <c r="F24" s="219"/>
      <c r="G24" s="219"/>
      <c r="H24" s="219"/>
      <c r="I24" s="219"/>
      <c r="J24" s="219"/>
      <c r="K24" s="219"/>
      <c r="L24" s="219"/>
      <c r="M24" s="220"/>
    </row>
    <row r="25" spans="2:13"/>
    <row r="26" spans="2:13" ht="15">
      <c r="B26" s="221" t="s">
        <v>52</v>
      </c>
      <c r="C26" s="222"/>
      <c r="D26" s="222"/>
      <c r="E26" s="222"/>
    </row>
    <row r="27" spans="2:13"/>
    <row r="28" spans="2:13" ht="89.25" customHeight="1">
      <c r="B28" s="227" t="s">
        <v>230</v>
      </c>
      <c r="C28" s="219"/>
      <c r="D28" s="219"/>
      <c r="E28" s="219"/>
      <c r="F28" s="219"/>
      <c r="G28" s="219"/>
      <c r="H28" s="219"/>
      <c r="I28" s="219"/>
      <c r="J28" s="219"/>
      <c r="K28" s="219"/>
      <c r="L28" s="219"/>
      <c r="M28" s="220"/>
    </row>
    <row r="29" spans="2:13">
      <c r="B29" s="104"/>
    </row>
    <row r="30" spans="2:13" ht="15">
      <c r="B30" s="249" t="s">
        <v>237</v>
      </c>
      <c r="C30" s="249"/>
      <c r="D30" s="249"/>
      <c r="E30" s="249"/>
    </row>
    <row r="31" spans="2:13"/>
    <row r="32" spans="2:13" ht="15">
      <c r="B32" s="221" t="s">
        <v>40</v>
      </c>
      <c r="C32" s="222"/>
      <c r="D32" s="222"/>
    </row>
    <row r="33" spans="2:13"/>
    <row r="34" spans="2:13" ht="89.25" customHeight="1">
      <c r="B34" s="218" t="s">
        <v>239</v>
      </c>
      <c r="C34" s="219"/>
      <c r="D34" s="219"/>
      <c r="E34" s="219"/>
      <c r="F34" s="219"/>
      <c r="G34" s="219"/>
      <c r="H34" s="219"/>
      <c r="I34" s="219"/>
      <c r="J34" s="219"/>
      <c r="K34" s="219"/>
      <c r="L34" s="219"/>
      <c r="M34" s="220"/>
    </row>
    <row r="35" spans="2:13" ht="17.25" customHeight="1">
      <c r="B35" s="109"/>
      <c r="C35" s="57"/>
      <c r="D35" s="57"/>
      <c r="E35" s="57"/>
      <c r="F35" s="57"/>
      <c r="G35" s="57"/>
      <c r="H35" s="57"/>
      <c r="I35" s="57"/>
      <c r="J35" s="57"/>
      <c r="K35" s="57"/>
      <c r="L35" s="57"/>
      <c r="M35" s="58"/>
    </row>
    <row r="36" spans="2:13" ht="15">
      <c r="B36" s="249" t="s">
        <v>237</v>
      </c>
      <c r="C36" s="249"/>
      <c r="D36" s="249"/>
      <c r="E36" s="249"/>
    </row>
    <row r="37" spans="2:13" ht="15">
      <c r="B37" s="59"/>
      <c r="C37" s="59"/>
      <c r="D37" s="59"/>
      <c r="E37" s="59"/>
    </row>
    <row r="38" spans="2:13" ht="15">
      <c r="B38" s="221" t="s">
        <v>71</v>
      </c>
      <c r="C38" s="222"/>
      <c r="D38" s="222"/>
    </row>
    <row r="39" spans="2:13"/>
    <row r="40" spans="2:13" ht="15">
      <c r="B40" s="221" t="s">
        <v>131</v>
      </c>
      <c r="C40" s="222"/>
      <c r="D40" s="222"/>
      <c r="E40" s="250"/>
    </row>
    <row r="41" spans="2:13"/>
    <row r="42" spans="2:13" ht="55.5" customHeight="1">
      <c r="B42" s="218" t="s">
        <v>240</v>
      </c>
      <c r="C42" s="219"/>
      <c r="D42" s="219"/>
      <c r="E42" s="219"/>
      <c r="F42" s="219"/>
      <c r="G42" s="219"/>
      <c r="H42" s="219"/>
      <c r="I42" s="219"/>
      <c r="J42" s="219"/>
      <c r="K42" s="219"/>
      <c r="L42" s="219"/>
      <c r="M42" s="220"/>
    </row>
    <row r="43" spans="2:13" ht="15.75" customHeight="1"/>
    <row r="44" spans="2:13" ht="15">
      <c r="B44" s="221" t="s">
        <v>228</v>
      </c>
      <c r="C44" s="222"/>
      <c r="D44" s="222"/>
      <c r="E44" s="222"/>
    </row>
    <row r="45" spans="2:13"/>
    <row r="46" spans="2:13" ht="199.5" customHeight="1">
      <c r="B46" s="233" t="s">
        <v>332</v>
      </c>
      <c r="C46" s="219"/>
      <c r="D46" s="219"/>
      <c r="E46" s="219"/>
      <c r="F46" s="219"/>
      <c r="G46" s="219"/>
      <c r="H46" s="219"/>
      <c r="I46" s="219"/>
      <c r="J46" s="219"/>
      <c r="K46" s="219"/>
      <c r="L46" s="219"/>
      <c r="M46" s="220"/>
    </row>
    <row r="47" spans="2:13"/>
    <row r="48" spans="2:13" ht="15">
      <c r="B48" s="221" t="s">
        <v>45</v>
      </c>
      <c r="C48" s="222"/>
      <c r="D48" s="222"/>
    </row>
    <row r="49" spans="2:13" ht="7.5" customHeight="1"/>
    <row r="50" spans="2:13" ht="42.75" customHeight="1">
      <c r="B50" s="218" t="s">
        <v>229</v>
      </c>
      <c r="C50" s="219"/>
      <c r="D50" s="219"/>
      <c r="E50" s="219"/>
      <c r="F50" s="219"/>
      <c r="G50" s="219"/>
      <c r="H50" s="219"/>
      <c r="I50" s="219"/>
      <c r="J50" s="219"/>
      <c r="K50" s="219"/>
      <c r="L50" s="219"/>
      <c r="M50" s="220"/>
    </row>
    <row r="51" spans="2:13"/>
    <row r="52" spans="2:13" ht="15">
      <c r="B52" s="249" t="s">
        <v>237</v>
      </c>
      <c r="C52" s="249"/>
      <c r="D52" s="249"/>
      <c r="E52" s="249"/>
    </row>
    <row r="53" spans="2:13" ht="68.25" customHeight="1"/>
    <row r="54" spans="2:13"/>
    <row r="55" spans="2:13"/>
    <row r="56" spans="2:13"/>
    <row r="57" spans="2:13" ht="49.5" customHeight="1"/>
    <row r="58" spans="2:13"/>
    <row r="59" spans="2:13"/>
    <row r="60" spans="2:13"/>
    <row r="61" spans="2:13"/>
    <row r="62" spans="2:13"/>
    <row r="63" spans="2:13"/>
    <row r="64" spans="2:13"/>
  </sheetData>
  <sheetProtection password="E784" sheet="1" objects="1" scenarios="1"/>
  <mergeCells count="25">
    <mergeCell ref="B46:M46"/>
    <mergeCell ref="B48:D48"/>
    <mergeCell ref="B50:M50"/>
    <mergeCell ref="B52:E52"/>
    <mergeCell ref="B36:E36"/>
    <mergeCell ref="B44:E44"/>
    <mergeCell ref="B40:E40"/>
    <mergeCell ref="B32:D32"/>
    <mergeCell ref="B34:M34"/>
    <mergeCell ref="B38:D38"/>
    <mergeCell ref="B42:M42"/>
    <mergeCell ref="B30:E30"/>
    <mergeCell ref="B1:H1"/>
    <mergeCell ref="B7:F7"/>
    <mergeCell ref="B9:M9"/>
    <mergeCell ref="B18:E18"/>
    <mergeCell ref="B22:E22"/>
    <mergeCell ref="B24:M24"/>
    <mergeCell ref="B26:E26"/>
    <mergeCell ref="B28:M28"/>
    <mergeCell ref="B11:M11"/>
    <mergeCell ref="B12:M12"/>
    <mergeCell ref="B14:F14"/>
    <mergeCell ref="B15:M15"/>
    <mergeCell ref="B16:M16"/>
  </mergeCells>
  <hyperlinks>
    <hyperlink ref="B18" location="'Salarisberekening PO'!C14" display="Terug naar salarisberekening PO" xr:uid="{00000000-0004-0000-0300-000000000000}"/>
    <hyperlink ref="B30" location="'Salarisberekening PO'!C14" display="Terug naar salarisberekening PO" xr:uid="{00000000-0004-0000-0300-000001000000}"/>
    <hyperlink ref="B30:E30" location="'Salarisberekening VO'!C16" display="Terug naar salarisberekening VO" xr:uid="{00000000-0004-0000-0300-000002000000}"/>
    <hyperlink ref="B18:E18" location="'Salarisberekening VO'!C14" display="Terug naar salarisberekening VO" xr:uid="{00000000-0004-0000-0300-000003000000}"/>
    <hyperlink ref="B36" location="'Salarisberekening PO'!C14" display="Terug naar salarisberekening PO" xr:uid="{00000000-0004-0000-0300-000004000000}"/>
    <hyperlink ref="B36:E36" location="'Salarisberekening VO'!C23" display="Terug naar salarisberekening VO" xr:uid="{00000000-0004-0000-0300-000005000000}"/>
    <hyperlink ref="B52" location="'Salarisberekening PO'!C14" display="Terug naar salarisberekening PO" xr:uid="{00000000-0004-0000-0300-000006000000}"/>
    <hyperlink ref="B52:E52" location="'Salarisberekening VO'!C31" display="Terug naar salarisberekening VO" xr:uid="{00000000-0004-0000-0300-000007000000}"/>
  </hyperlinks>
  <pageMargins left="0.7" right="0.7" top="0.75" bottom="0.75" header="0.3" footer="0.3"/>
  <pageSetup paperSize="9" orientation="landscape"/>
  <rowBreaks count="2" manualBreakCount="2">
    <brk id="24" min="1" max="12" man="1"/>
    <brk id="42" min="1" max="12" man="1"/>
  </rowBreak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2">
    <tabColor rgb="FF92D050"/>
    <pageSetUpPr fitToPage="1"/>
  </sheetPr>
  <dimension ref="A1:XFD87"/>
  <sheetViews>
    <sheetView showGridLines="0" showRowColHeaders="0" zoomScaleNormal="100" workbookViewId="0">
      <selection activeCell="C21" sqref="C21"/>
    </sheetView>
  </sheetViews>
  <sheetFormatPr defaultColWidth="0" defaultRowHeight="0" customHeight="1" zeroHeight="1"/>
  <cols>
    <col min="1" max="1" width="3.7109375" style="44" customWidth="1"/>
    <col min="2" max="2" width="41" style="44" customWidth="1"/>
    <col min="3" max="3" width="29.7109375" style="44" customWidth="1"/>
    <col min="4" max="4" width="8.42578125" style="44" customWidth="1"/>
    <col min="5" max="5" width="8" style="44" bestFit="1" customWidth="1"/>
    <col min="6" max="6" width="2" style="44" customWidth="1"/>
    <col min="7" max="7" width="3" style="44" customWidth="1"/>
    <col min="8" max="8" width="34.5703125" style="44" customWidth="1"/>
    <col min="9" max="9" width="17.85546875" style="44" customWidth="1"/>
    <col min="10" max="10" width="14.7109375" style="44" customWidth="1"/>
    <col min="11" max="11" width="45.42578125" style="44" customWidth="1"/>
    <col min="12" max="118" width="47.7109375" style="44" hidden="1" customWidth="1"/>
    <col min="119" max="1667" width="6.7109375" style="44" hidden="1" customWidth="1"/>
    <col min="1668" max="16383" width="6.7109375" style="44" hidden="1"/>
    <col min="16384" max="16384" width="6" style="44" hidden="1"/>
  </cols>
  <sheetData>
    <row r="1" spans="2:59" ht="14.25">
      <c r="N1" s="44" t="s">
        <v>13</v>
      </c>
      <c r="O1" s="44" t="s">
        <v>17</v>
      </c>
      <c r="P1" s="64">
        <f>IF(D6=12,1,0)</f>
        <v>0</v>
      </c>
      <c r="Q1" s="105" t="str">
        <f>IF(C6="ID schaal 1","Schaal_ID1",IF(C6="ID schaal 2","Schaal_ID2",IF(C6="ID schaal 3","Schaal_ID3",IF(C6="OP schaal LB","Schaal_LB_VO",IF(C6="OP schaal LC","Schaal_LC_VO",IF(C6="OP schaal LD","Schaal_LD_VO",IF(C6="OP schaal LE","Schaal_LE_VO",IF(C6="LIO schaal LB","LIOb_VO",IF(C6="Schaal 1","Schaal_1_VO",IF(C6="Schaal 2","Schaal_2_VO",IF(C6="Schaal 3","Schaal_3_VO",IF(C6="Schaal 4","Schaal_4_VO",IF(C6="Schaal 5","Schaal_5_VO",IF(C6="Schaal 6","Schaal_6_VO",IF(C6="Schaal 7","Schaal_7_VO",IF(C6="Schaal 8","Schaal_8_VO",IF(C6="Schaal 9","Schaal_9_VO",IF(C6="Schaal 10","Schaal_10_VO",IF(C6="Schaal 11","Schaal_11_VO",IF(C6="Schaal 12","Schaal_12_VO",IF(C6="Schaal 13","Schaal_13_VO",IF(C6="Schaal 14","Schaal_14_VO",IF(C6="Schaal 15","Schaal_15_VO",IF(C6="Schaal 16","Schaal_16_VO",IF(C6="Schaal 17","Schaal_17_VO",IF(C6="HOS garantie schaal 10","HOS_overgangsrecht_S10",IF(C6="HOS garantie schaal 11","HOS_overgangsrecht_S11",IF(C6="HOS garantie schaal 12","HOS_overgangsrecht_S12",IF(C6="HOS garantie schaal 13","HOS_overgangsrecht_S13",IF(C6="HOS garantie schaal 14","HOS_overgangsrecht_S14",IF(C6="HOS garantie schaal 15","HOS_overgangsrecht_S15",IF(C6="HOS garantie schaal 16","HOS_overgangsrecht_S16",IF(C6="HOS garantie schaal 17","HOS_overgangsrecht_S17",IF(C6="HOS garantie schaal 18","HOS_overgangsrecht_S18",0))))))))))))))))))))))))))))))))))</f>
        <v>Schaal_LB_VO</v>
      </c>
      <c r="R1" s="48" t="s">
        <v>20</v>
      </c>
      <c r="S1" s="60" t="s">
        <v>80</v>
      </c>
      <c r="T1" s="60" t="s">
        <v>81</v>
      </c>
      <c r="U1" s="60" t="s">
        <v>82</v>
      </c>
      <c r="V1" s="61" t="s">
        <v>4</v>
      </c>
      <c r="W1" s="61" t="s">
        <v>5</v>
      </c>
      <c r="X1" s="61" t="s">
        <v>6</v>
      </c>
      <c r="Y1" s="61" t="s">
        <v>7</v>
      </c>
      <c r="Z1" s="60" t="s">
        <v>8</v>
      </c>
      <c r="AA1" s="60">
        <v>1</v>
      </c>
      <c r="AB1" s="60">
        <v>2</v>
      </c>
      <c r="AC1" s="60">
        <v>3</v>
      </c>
      <c r="AD1" s="60">
        <v>4</v>
      </c>
      <c r="AE1" s="60">
        <v>5</v>
      </c>
      <c r="AF1" s="60">
        <v>6</v>
      </c>
      <c r="AG1" s="60">
        <v>7</v>
      </c>
      <c r="AH1" s="60">
        <v>8</v>
      </c>
      <c r="AI1" s="60">
        <v>9</v>
      </c>
      <c r="AJ1" s="60">
        <v>10</v>
      </c>
      <c r="AK1" s="60">
        <v>11</v>
      </c>
      <c r="AL1" s="60">
        <v>12</v>
      </c>
      <c r="AM1" s="60">
        <v>13</v>
      </c>
      <c r="AN1" s="60">
        <v>14</v>
      </c>
      <c r="AO1" s="60">
        <v>15</v>
      </c>
      <c r="AP1" s="60">
        <v>16</v>
      </c>
      <c r="AQ1" s="62">
        <v>17</v>
      </c>
      <c r="AR1" s="62" t="s">
        <v>83</v>
      </c>
      <c r="AS1" s="62" t="s">
        <v>84</v>
      </c>
      <c r="AT1" s="62" t="s">
        <v>85</v>
      </c>
      <c r="AU1" s="62" t="s">
        <v>86</v>
      </c>
      <c r="AV1" s="62" t="s">
        <v>87</v>
      </c>
      <c r="AW1" s="62" t="s">
        <v>88</v>
      </c>
      <c r="AX1" s="62" t="s">
        <v>89</v>
      </c>
      <c r="AY1" s="62" t="s">
        <v>90</v>
      </c>
      <c r="AZ1" s="62" t="s">
        <v>91</v>
      </c>
      <c r="BA1" s="48"/>
      <c r="BB1" s="48"/>
      <c r="BC1" s="48"/>
      <c r="BD1" s="48"/>
      <c r="BE1" s="48"/>
      <c r="BF1" s="48"/>
      <c r="BG1" s="48"/>
    </row>
    <row r="2" spans="2:59" ht="18">
      <c r="B2" s="82" t="s">
        <v>266</v>
      </c>
      <c r="C2" s="82"/>
      <c r="D2" s="82"/>
      <c r="O2" s="44" t="s">
        <v>18</v>
      </c>
      <c r="P2" s="64">
        <f>IF(C14="ja",1,0)</f>
        <v>0</v>
      </c>
      <c r="Q2" s="64" t="s">
        <v>186</v>
      </c>
      <c r="R2" s="60" t="s">
        <v>92</v>
      </c>
      <c r="S2" s="44">
        <v>1</v>
      </c>
      <c r="T2" s="44">
        <v>1</v>
      </c>
      <c r="U2" s="44">
        <v>1</v>
      </c>
      <c r="V2" s="44">
        <v>1</v>
      </c>
      <c r="W2" s="44">
        <v>1</v>
      </c>
      <c r="X2" s="44">
        <v>1</v>
      </c>
      <c r="Y2" s="44">
        <v>1</v>
      </c>
      <c r="Z2" s="44">
        <v>1</v>
      </c>
      <c r="AA2" s="44">
        <v>1</v>
      </c>
      <c r="AB2" s="44">
        <v>1</v>
      </c>
      <c r="AC2" s="44">
        <v>1</v>
      </c>
      <c r="AD2" s="44">
        <v>1</v>
      </c>
      <c r="AE2" s="44">
        <v>1</v>
      </c>
      <c r="AF2" s="44">
        <v>1</v>
      </c>
      <c r="AG2" s="44">
        <v>1</v>
      </c>
      <c r="AH2" s="44">
        <v>1</v>
      </c>
      <c r="AI2" s="44">
        <v>1</v>
      </c>
      <c r="AJ2" s="44">
        <v>1</v>
      </c>
      <c r="AK2" s="44">
        <v>1</v>
      </c>
      <c r="AL2" s="44">
        <v>1</v>
      </c>
      <c r="AM2" s="44">
        <v>1</v>
      </c>
      <c r="AN2" s="44">
        <v>1</v>
      </c>
      <c r="AO2" s="44">
        <v>1</v>
      </c>
      <c r="AP2" s="44">
        <v>1</v>
      </c>
      <c r="AQ2" s="44">
        <v>1</v>
      </c>
      <c r="AR2" s="44">
        <v>11</v>
      </c>
      <c r="AS2" s="44">
        <v>13</v>
      </c>
      <c r="AT2" s="44">
        <v>11</v>
      </c>
      <c r="AU2" s="44">
        <v>10</v>
      </c>
      <c r="AV2" s="44">
        <v>8</v>
      </c>
      <c r="AW2" s="44">
        <v>9</v>
      </c>
      <c r="AX2" s="44">
        <v>9</v>
      </c>
      <c r="AY2" s="44">
        <v>9</v>
      </c>
      <c r="AZ2" s="44">
        <v>6</v>
      </c>
    </row>
    <row r="3" spans="2:59" ht="36" customHeight="1">
      <c r="B3" s="138" t="str">
        <f>Introductie!B3</f>
        <v>versie januari 2025 1.02</v>
      </c>
      <c r="P3" s="64">
        <f>SUM(P1:P2)</f>
        <v>0</v>
      </c>
      <c r="Q3" s="64" t="s">
        <v>187</v>
      </c>
      <c r="R3" s="60" t="s">
        <v>93</v>
      </c>
      <c r="S3" s="44">
        <v>2</v>
      </c>
      <c r="T3" s="44">
        <v>2</v>
      </c>
      <c r="U3" s="44">
        <v>2</v>
      </c>
      <c r="V3" s="44">
        <v>2</v>
      </c>
      <c r="W3" s="44">
        <v>2</v>
      </c>
      <c r="X3" s="44">
        <v>2</v>
      </c>
      <c r="Y3" s="44">
        <v>2</v>
      </c>
      <c r="AA3" s="44">
        <v>2</v>
      </c>
      <c r="AB3" s="44">
        <v>2</v>
      </c>
      <c r="AC3" s="44">
        <v>2</v>
      </c>
      <c r="AD3" s="44">
        <v>2</v>
      </c>
      <c r="AE3" s="44">
        <v>2</v>
      </c>
      <c r="AF3" s="44">
        <v>2</v>
      </c>
      <c r="AG3" s="44">
        <v>2</v>
      </c>
      <c r="AH3" s="44">
        <v>2</v>
      </c>
      <c r="AI3" s="44">
        <v>2</v>
      </c>
      <c r="AJ3" s="44">
        <v>2</v>
      </c>
      <c r="AK3" s="44">
        <v>2</v>
      </c>
      <c r="AL3" s="44">
        <v>2</v>
      </c>
      <c r="AM3" s="44">
        <v>2</v>
      </c>
      <c r="AN3" s="44">
        <v>2</v>
      </c>
      <c r="AO3" s="44">
        <v>2</v>
      </c>
      <c r="AP3" s="44">
        <v>2</v>
      </c>
      <c r="AQ3" s="44">
        <v>2</v>
      </c>
      <c r="AR3" s="44">
        <v>12</v>
      </c>
      <c r="AS3" s="44">
        <v>14</v>
      </c>
      <c r="AT3" s="44">
        <v>12</v>
      </c>
      <c r="AU3" s="44">
        <v>11</v>
      </c>
      <c r="AV3" s="44">
        <v>9</v>
      </c>
      <c r="AW3" s="44">
        <v>10</v>
      </c>
      <c r="AX3" s="44">
        <v>10</v>
      </c>
      <c r="AY3" s="44">
        <v>10</v>
      </c>
      <c r="AZ3" s="44">
        <v>7</v>
      </c>
    </row>
    <row r="4" spans="2:59" ht="18.75" thickBot="1">
      <c r="B4" s="84" t="s">
        <v>77</v>
      </c>
      <c r="F4" s="85"/>
      <c r="H4" s="84" t="s">
        <v>78</v>
      </c>
      <c r="I4" s="84"/>
      <c r="N4" s="44" t="s">
        <v>37</v>
      </c>
      <c r="O4" s="111">
        <v>26.78</v>
      </c>
      <c r="P4" s="64">
        <v>11</v>
      </c>
      <c r="Q4" s="64" t="s">
        <v>188</v>
      </c>
      <c r="R4" s="60" t="s">
        <v>94</v>
      </c>
      <c r="S4" s="44">
        <v>3</v>
      </c>
      <c r="T4" s="44">
        <v>3</v>
      </c>
      <c r="U4" s="44">
        <v>3</v>
      </c>
      <c r="V4" s="44">
        <v>3</v>
      </c>
      <c r="W4" s="44">
        <v>3</v>
      </c>
      <c r="X4" s="44">
        <v>3</v>
      </c>
      <c r="Y4" s="44">
        <v>3</v>
      </c>
      <c r="AA4" s="44">
        <v>3</v>
      </c>
      <c r="AB4" s="44">
        <v>3</v>
      </c>
      <c r="AC4" s="44">
        <v>3</v>
      </c>
      <c r="AD4" s="44">
        <v>3</v>
      </c>
      <c r="AE4" s="44">
        <v>3</v>
      </c>
      <c r="AF4" s="44">
        <v>3</v>
      </c>
      <c r="AG4" s="44">
        <v>3</v>
      </c>
      <c r="AH4" s="44">
        <v>3</v>
      </c>
      <c r="AI4" s="44">
        <v>3</v>
      </c>
      <c r="AJ4" s="44">
        <v>3</v>
      </c>
      <c r="AK4" s="44">
        <v>3</v>
      </c>
      <c r="AL4" s="44">
        <v>3</v>
      </c>
      <c r="AM4" s="44">
        <v>3</v>
      </c>
      <c r="AN4" s="44">
        <v>3</v>
      </c>
      <c r="AO4" s="44">
        <v>3</v>
      </c>
      <c r="AP4" s="44">
        <v>3</v>
      </c>
      <c r="AQ4" s="44">
        <v>3</v>
      </c>
      <c r="AR4" s="44">
        <v>13</v>
      </c>
      <c r="AS4" s="44">
        <v>15</v>
      </c>
      <c r="AT4" s="44">
        <v>13</v>
      </c>
      <c r="AU4" s="44">
        <v>12</v>
      </c>
      <c r="AV4" s="44">
        <v>10</v>
      </c>
      <c r="AW4" s="44">
        <v>11</v>
      </c>
      <c r="AX4" s="44">
        <v>11</v>
      </c>
      <c r="AY4" s="44">
        <v>11</v>
      </c>
      <c r="AZ4" s="44">
        <v>8</v>
      </c>
    </row>
    <row r="5" spans="2:59" ht="15">
      <c r="B5" s="86" t="s">
        <v>67</v>
      </c>
      <c r="C5" s="45"/>
      <c r="D5" s="45"/>
      <c r="E5" s="46"/>
      <c r="H5" s="87" t="s">
        <v>72</v>
      </c>
      <c r="I5" s="77">
        <f>IF(Q1=0,0,(VLOOKUP(Q1,'Salaristabel VO'!$A$4:$R$37,D6+2)*C7))</f>
        <v>4001</v>
      </c>
      <c r="J5" s="88"/>
      <c r="N5" s="44" t="s">
        <v>38</v>
      </c>
      <c r="O5" s="111">
        <v>48.93</v>
      </c>
      <c r="P5" s="64">
        <v>12</v>
      </c>
      <c r="Q5" s="64" t="s">
        <v>189</v>
      </c>
      <c r="R5" s="61" t="s">
        <v>95</v>
      </c>
      <c r="S5" s="44">
        <v>4</v>
      </c>
      <c r="T5" s="44">
        <v>4</v>
      </c>
      <c r="U5" s="44">
        <v>4</v>
      </c>
      <c r="V5" s="44">
        <v>4</v>
      </c>
      <c r="W5" s="44">
        <v>4</v>
      </c>
      <c r="X5" s="44">
        <v>4</v>
      </c>
      <c r="Y5" s="44">
        <v>4</v>
      </c>
      <c r="AA5" s="44">
        <v>4</v>
      </c>
      <c r="AB5" s="44">
        <v>4</v>
      </c>
      <c r="AC5" s="44">
        <v>4</v>
      </c>
      <c r="AD5" s="44">
        <v>4</v>
      </c>
      <c r="AE5" s="44">
        <v>4</v>
      </c>
      <c r="AF5" s="44">
        <v>4</v>
      </c>
      <c r="AG5" s="44">
        <v>4</v>
      </c>
      <c r="AH5" s="44">
        <v>4</v>
      </c>
      <c r="AI5" s="44">
        <v>4</v>
      </c>
      <c r="AJ5" s="44">
        <v>4</v>
      </c>
      <c r="AK5" s="44">
        <v>4</v>
      </c>
      <c r="AL5" s="44">
        <v>4</v>
      </c>
      <c r="AM5" s="44">
        <v>4</v>
      </c>
      <c r="AN5" s="44">
        <v>4</v>
      </c>
      <c r="AO5" s="44">
        <v>4</v>
      </c>
      <c r="AP5" s="44">
        <v>4</v>
      </c>
      <c r="AQ5" s="44">
        <v>4</v>
      </c>
      <c r="AS5" s="44">
        <v>16</v>
      </c>
      <c r="AT5" s="44">
        <v>14</v>
      </c>
    </row>
    <row r="6" spans="2:59" ht="14.25">
      <c r="B6" s="88" t="s">
        <v>49</v>
      </c>
      <c r="C6" s="156" t="s">
        <v>189</v>
      </c>
      <c r="D6" s="19">
        <v>6</v>
      </c>
      <c r="E6" s="89"/>
      <c r="H6" s="88" t="s">
        <v>13</v>
      </c>
      <c r="I6" s="78">
        <f>IF(P3&lt;&gt;2,0,IF(P3=2,IF(Q1="Schaal_LB_VO",O4*C7,IF(Q1="Schaal_LC_VO",O5*C7,IF(Q1="Schaal_LD_VO",O6*C7,0)))))</f>
        <v>0</v>
      </c>
      <c r="J6" s="88"/>
      <c r="N6" s="44" t="s">
        <v>39</v>
      </c>
      <c r="O6" s="111">
        <v>24.21</v>
      </c>
      <c r="P6" s="64">
        <v>13</v>
      </c>
      <c r="Q6" s="64" t="s">
        <v>190</v>
      </c>
      <c r="R6" s="61" t="s">
        <v>96</v>
      </c>
      <c r="S6" s="44">
        <v>5</v>
      </c>
      <c r="T6" s="44">
        <v>5</v>
      </c>
      <c r="U6" s="44">
        <v>5</v>
      </c>
      <c r="V6" s="44">
        <v>5</v>
      </c>
      <c r="W6" s="44">
        <v>5</v>
      </c>
      <c r="X6" s="44">
        <v>5</v>
      </c>
      <c r="Y6" s="44">
        <v>5</v>
      </c>
      <c r="AA6" s="44">
        <v>5</v>
      </c>
      <c r="AB6" s="44">
        <v>5</v>
      </c>
      <c r="AC6" s="44">
        <v>5</v>
      </c>
      <c r="AD6" s="44">
        <v>5</v>
      </c>
      <c r="AE6" s="44">
        <v>5</v>
      </c>
      <c r="AF6" s="44">
        <v>5</v>
      </c>
      <c r="AG6" s="44">
        <v>5</v>
      </c>
      <c r="AH6" s="44">
        <v>5</v>
      </c>
      <c r="AI6" s="44">
        <v>5</v>
      </c>
      <c r="AJ6" s="44">
        <v>5</v>
      </c>
      <c r="AK6" s="44">
        <v>5</v>
      </c>
      <c r="AL6" s="44">
        <v>5</v>
      </c>
      <c r="AM6" s="44">
        <v>5</v>
      </c>
      <c r="AN6" s="44">
        <v>5</v>
      </c>
      <c r="AO6" s="44">
        <v>5</v>
      </c>
      <c r="AP6" s="44">
        <v>5</v>
      </c>
      <c r="AQ6" s="44">
        <v>5</v>
      </c>
      <c r="AT6" s="44">
        <v>15</v>
      </c>
    </row>
    <row r="7" spans="2:59" ht="15" thickBot="1">
      <c r="B7" s="90" t="s">
        <v>50</v>
      </c>
      <c r="C7" s="20">
        <v>1</v>
      </c>
      <c r="D7" s="91"/>
      <c r="E7" s="92"/>
      <c r="H7" s="158" t="s">
        <v>243</v>
      </c>
      <c r="I7" s="78">
        <f>C15</f>
        <v>0</v>
      </c>
      <c r="J7" s="88"/>
      <c r="N7" s="44" t="s">
        <v>9</v>
      </c>
      <c r="O7" s="44" t="s">
        <v>17</v>
      </c>
      <c r="P7" s="64"/>
      <c r="Q7" s="64" t="s">
        <v>191</v>
      </c>
      <c r="R7" s="61" t="s">
        <v>97</v>
      </c>
      <c r="S7" s="44">
        <v>6</v>
      </c>
      <c r="T7" s="44">
        <v>6</v>
      </c>
      <c r="U7" s="44">
        <v>6</v>
      </c>
      <c r="V7" s="44">
        <v>6</v>
      </c>
      <c r="W7" s="44">
        <v>6</v>
      </c>
      <c r="X7" s="44">
        <v>6</v>
      </c>
      <c r="Y7" s="44">
        <v>6</v>
      </c>
      <c r="AA7" s="44">
        <v>6</v>
      </c>
      <c r="AB7" s="44">
        <v>6</v>
      </c>
      <c r="AC7" s="44">
        <v>6</v>
      </c>
      <c r="AD7" s="44">
        <v>6</v>
      </c>
      <c r="AE7" s="44">
        <v>6</v>
      </c>
      <c r="AF7" s="44">
        <v>6</v>
      </c>
      <c r="AG7" s="44">
        <v>6</v>
      </c>
      <c r="AH7" s="44">
        <v>6</v>
      </c>
      <c r="AI7" s="44">
        <v>6</v>
      </c>
      <c r="AJ7" s="44">
        <v>6</v>
      </c>
      <c r="AK7" s="44">
        <v>6</v>
      </c>
      <c r="AL7" s="44">
        <v>6</v>
      </c>
      <c r="AM7" s="44">
        <v>6</v>
      </c>
      <c r="AN7" s="44">
        <v>6</v>
      </c>
      <c r="AO7" s="44">
        <v>6</v>
      </c>
      <c r="AP7" s="44">
        <v>6</v>
      </c>
      <c r="AQ7" s="44">
        <v>6</v>
      </c>
      <c r="AT7" s="44">
        <v>16</v>
      </c>
    </row>
    <row r="8" spans="2:59" ht="15" thickBot="1">
      <c r="C8" s="93"/>
      <c r="H8" s="88" t="s">
        <v>45</v>
      </c>
      <c r="I8" s="74">
        <f>-IF(C44&lt;&gt;0,(I5+I7)*C44*30%,0)</f>
        <v>0</v>
      </c>
      <c r="J8" s="88"/>
      <c r="O8" s="44" t="s">
        <v>18</v>
      </c>
      <c r="P8" s="64"/>
      <c r="Q8" s="64" t="s">
        <v>192</v>
      </c>
      <c r="R8" s="61" t="s">
        <v>98</v>
      </c>
      <c r="S8" s="44">
        <v>7</v>
      </c>
      <c r="T8" s="44">
        <v>7</v>
      </c>
      <c r="U8" s="44">
        <v>7</v>
      </c>
      <c r="V8" s="44">
        <v>7</v>
      </c>
      <c r="W8" s="44">
        <v>7</v>
      </c>
      <c r="X8" s="44">
        <v>7</v>
      </c>
      <c r="Y8" s="44">
        <v>7</v>
      </c>
      <c r="AA8" s="44">
        <v>7</v>
      </c>
      <c r="AB8" s="44">
        <v>7</v>
      </c>
      <c r="AC8" s="44">
        <v>7</v>
      </c>
      <c r="AD8" s="44">
        <v>7</v>
      </c>
      <c r="AE8" s="44">
        <v>7</v>
      </c>
      <c r="AF8" s="44">
        <v>7</v>
      </c>
      <c r="AG8" s="44">
        <v>7</v>
      </c>
      <c r="AH8" s="44">
        <v>7</v>
      </c>
      <c r="AI8" s="44">
        <v>7</v>
      </c>
      <c r="AJ8" s="44">
        <v>7</v>
      </c>
      <c r="AK8" s="44">
        <v>7</v>
      </c>
      <c r="AL8" s="44">
        <v>7</v>
      </c>
      <c r="AM8" s="44">
        <v>7</v>
      </c>
      <c r="AN8" s="44">
        <v>7</v>
      </c>
      <c r="AO8" s="44">
        <v>7</v>
      </c>
      <c r="AP8" s="44">
        <v>7</v>
      </c>
      <c r="AQ8" s="44">
        <v>7</v>
      </c>
    </row>
    <row r="9" spans="2:59" ht="15">
      <c r="B9" s="86" t="s">
        <v>68</v>
      </c>
      <c r="C9" s="94"/>
      <c r="D9" s="45"/>
      <c r="E9" s="46"/>
      <c r="H9" s="88" t="s">
        <v>132</v>
      </c>
      <c r="I9" s="74">
        <f>-IF(C33&gt;0,VLOOKUP(Q1,'Salaristabel VO'!$A$4:$R$45,D6+2)*C33/1659*C34,0)-IF(I6=0,0,(I6/C7)*C33/1659*C34)-(C15*C33/1659*C34)</f>
        <v>0</v>
      </c>
      <c r="J9" s="88"/>
      <c r="P9" s="116"/>
      <c r="Q9" s="106" t="s">
        <v>193</v>
      </c>
      <c r="R9" s="60" t="s">
        <v>99</v>
      </c>
      <c r="T9" s="44">
        <v>8</v>
      </c>
      <c r="U9" s="44">
        <v>8</v>
      </c>
      <c r="V9" s="44">
        <v>8</v>
      </c>
      <c r="W9" s="44">
        <v>8</v>
      </c>
      <c r="X9" s="44">
        <v>8</v>
      </c>
      <c r="Y9" s="44">
        <v>8</v>
      </c>
      <c r="AB9" s="44">
        <v>8</v>
      </c>
      <c r="AC9" s="44">
        <v>8</v>
      </c>
      <c r="AD9" s="44">
        <v>8</v>
      </c>
      <c r="AE9" s="44">
        <v>8</v>
      </c>
      <c r="AF9" s="44">
        <v>8</v>
      </c>
      <c r="AG9" s="44">
        <v>8</v>
      </c>
      <c r="AH9" s="44">
        <v>8</v>
      </c>
      <c r="AI9" s="44">
        <v>8</v>
      </c>
      <c r="AJ9" s="44">
        <v>8</v>
      </c>
      <c r="AK9" s="44">
        <v>8</v>
      </c>
      <c r="AL9" s="44">
        <v>8</v>
      </c>
      <c r="AM9" s="44">
        <v>8</v>
      </c>
      <c r="AN9" s="44">
        <v>8</v>
      </c>
      <c r="AO9" s="44">
        <v>8</v>
      </c>
      <c r="AP9" s="44">
        <v>8</v>
      </c>
      <c r="AQ9" s="44">
        <v>8</v>
      </c>
    </row>
    <row r="10" spans="2:59" ht="14.25">
      <c r="B10" s="88" t="s">
        <v>10</v>
      </c>
      <c r="C10" s="21">
        <v>34700</v>
      </c>
      <c r="E10" s="47"/>
      <c r="H10" s="88" t="s">
        <v>44</v>
      </c>
      <c r="I10" s="74">
        <f>-IF(C37="0 jaar",(O18*0.25)*(C38/36.86),(O18*0.45)*(C38/36.86))</f>
        <v>0</v>
      </c>
      <c r="J10" s="88"/>
      <c r="N10" s="44" t="s">
        <v>145</v>
      </c>
      <c r="P10" s="112">
        <v>0.08</v>
      </c>
      <c r="Q10" s="65" t="s">
        <v>194</v>
      </c>
      <c r="R10" s="60" t="s">
        <v>100</v>
      </c>
      <c r="U10" s="44">
        <v>9</v>
      </c>
      <c r="V10" s="44">
        <v>9</v>
      </c>
      <c r="W10" s="44">
        <v>9</v>
      </c>
      <c r="X10" s="44">
        <v>9</v>
      </c>
      <c r="Y10" s="44">
        <v>9</v>
      </c>
      <c r="AC10" s="44">
        <v>9</v>
      </c>
      <c r="AD10" s="44">
        <v>9</v>
      </c>
      <c r="AE10" s="44">
        <v>9</v>
      </c>
      <c r="AF10" s="44">
        <v>9</v>
      </c>
      <c r="AG10" s="44">
        <v>9</v>
      </c>
      <c r="AH10" s="44">
        <v>9</v>
      </c>
      <c r="AI10" s="44">
        <v>9</v>
      </c>
      <c r="AJ10" s="44">
        <v>9</v>
      </c>
      <c r="AK10" s="44">
        <v>9</v>
      </c>
      <c r="AL10" s="44">
        <v>9</v>
      </c>
      <c r="AM10" s="44">
        <v>9</v>
      </c>
      <c r="AN10" s="44">
        <v>9</v>
      </c>
      <c r="AO10" s="44">
        <v>9</v>
      </c>
      <c r="AP10" s="44">
        <v>9</v>
      </c>
      <c r="AQ10" s="44">
        <v>9</v>
      </c>
    </row>
    <row r="11" spans="2:59" ht="15" thickBot="1">
      <c r="B11" s="90" t="s">
        <v>19</v>
      </c>
      <c r="C11" s="25" t="s">
        <v>17</v>
      </c>
      <c r="D11" s="91"/>
      <c r="E11" s="92"/>
      <c r="H11" s="139" t="s">
        <v>274</v>
      </c>
      <c r="I11" s="74">
        <f>-IF(C41&lt;&gt;0,(I5+I6+I7)*C41/C7,0)</f>
        <v>0</v>
      </c>
      <c r="J11" s="88"/>
      <c r="N11" s="44" t="s">
        <v>146</v>
      </c>
      <c r="P11" s="117">
        <v>8.3299999999999999E-2</v>
      </c>
      <c r="Q11" s="65" t="s">
        <v>195</v>
      </c>
      <c r="R11" s="60" t="s">
        <v>101</v>
      </c>
      <c r="V11" s="44">
        <v>10</v>
      </c>
      <c r="W11" s="44">
        <v>10</v>
      </c>
      <c r="X11" s="44">
        <v>10</v>
      </c>
      <c r="Y11" s="44">
        <v>10</v>
      </c>
      <c r="AD11" s="44">
        <v>10</v>
      </c>
      <c r="AE11" s="44">
        <v>10</v>
      </c>
      <c r="AF11" s="44">
        <v>10</v>
      </c>
      <c r="AG11" s="44">
        <v>10</v>
      </c>
      <c r="AH11" s="44">
        <v>10</v>
      </c>
      <c r="AI11" s="44">
        <v>10</v>
      </c>
      <c r="AJ11" s="44">
        <v>10</v>
      </c>
      <c r="AK11" s="44">
        <v>10</v>
      </c>
      <c r="AL11" s="44">
        <v>10</v>
      </c>
      <c r="AM11" s="44">
        <v>10</v>
      </c>
      <c r="AN11" s="44">
        <v>10</v>
      </c>
      <c r="AO11" s="44">
        <v>10</v>
      </c>
      <c r="AP11" s="44">
        <v>10</v>
      </c>
      <c r="AQ11" s="44">
        <v>10</v>
      </c>
    </row>
    <row r="12" spans="2:59" ht="15" thickBot="1">
      <c r="C12" s="105"/>
      <c r="H12" s="88" t="s">
        <v>15</v>
      </c>
      <c r="I12" s="74">
        <f>-IF(C44=0,O14*Pensioen!B1,O15*Pensioen!B1)</f>
        <v>-253.125</v>
      </c>
      <c r="J12" s="88"/>
      <c r="N12" s="147" t="s">
        <v>285</v>
      </c>
      <c r="O12" s="44">
        <f ca="1">IF(O61=0,0,-(VLOOKUP(O61,'Loonbelasting tabel'!A4:O22319,'Salarisberekening VO'!O65+1)))</f>
        <v>-722.75</v>
      </c>
      <c r="Q12" s="65" t="s">
        <v>196</v>
      </c>
      <c r="R12" s="60" t="s">
        <v>102</v>
      </c>
      <c r="V12" s="44">
        <v>11</v>
      </c>
      <c r="W12" s="44">
        <v>11</v>
      </c>
      <c r="X12" s="44">
        <v>11</v>
      </c>
      <c r="Y12" s="44">
        <v>11</v>
      </c>
      <c r="AD12" s="44">
        <v>11</v>
      </c>
      <c r="AE12" s="44">
        <v>11</v>
      </c>
      <c r="AF12" s="44">
        <v>11</v>
      </c>
      <c r="AG12" s="44">
        <v>11</v>
      </c>
      <c r="AH12" s="44">
        <v>11</v>
      </c>
      <c r="AJ12" s="44">
        <v>11</v>
      </c>
      <c r="AK12" s="44">
        <v>11</v>
      </c>
      <c r="AL12" s="44">
        <v>11</v>
      </c>
      <c r="AM12" s="44">
        <v>11</v>
      </c>
      <c r="AN12" s="44">
        <v>11</v>
      </c>
      <c r="AO12" s="44">
        <v>11</v>
      </c>
      <c r="AP12" s="44">
        <v>11</v>
      </c>
      <c r="AQ12" s="44">
        <v>11</v>
      </c>
    </row>
    <row r="13" spans="2:59" ht="15">
      <c r="B13" s="86" t="s">
        <v>70</v>
      </c>
      <c r="C13" s="45"/>
      <c r="D13" s="238" t="s">
        <v>222</v>
      </c>
      <c r="E13" s="239"/>
      <c r="H13" s="88" t="s">
        <v>16</v>
      </c>
      <c r="I13" s="74">
        <f>-IF(C44=0,O16*Pensioen!B3,O17*Pensioen!B3)</f>
        <v>-6.9124999999999996</v>
      </c>
      <c r="J13" s="88"/>
      <c r="L13" s="51"/>
      <c r="N13" s="147" t="s">
        <v>286</v>
      </c>
      <c r="O13" s="66">
        <f>IF(O61&gt;10777.5,-(O61-10777.5)*0.495,0)</f>
        <v>0</v>
      </c>
      <c r="Q13" s="65" t="s">
        <v>197</v>
      </c>
      <c r="R13" s="60" t="s">
        <v>103</v>
      </c>
      <c r="V13" s="44">
        <v>12</v>
      </c>
      <c r="W13" s="44">
        <v>12</v>
      </c>
      <c r="X13" s="44">
        <v>12</v>
      </c>
      <c r="Y13" s="44">
        <v>12</v>
      </c>
      <c r="AG13" s="44">
        <v>12</v>
      </c>
      <c r="AH13" s="44">
        <v>12</v>
      </c>
      <c r="AJ13" s="44">
        <v>12</v>
      </c>
      <c r="AK13" s="44">
        <v>12</v>
      </c>
      <c r="AL13" s="44">
        <v>12</v>
      </c>
      <c r="AM13" s="44">
        <v>12</v>
      </c>
      <c r="AO13" s="44">
        <v>12</v>
      </c>
      <c r="AP13" s="44">
        <v>12</v>
      </c>
      <c r="AQ13" s="44">
        <v>12</v>
      </c>
    </row>
    <row r="14" spans="2:59" ht="14.25">
      <c r="B14" s="88" t="s">
        <v>13</v>
      </c>
      <c r="C14" s="71" t="s">
        <v>18</v>
      </c>
      <c r="E14" s="47"/>
      <c r="H14" s="88" t="s">
        <v>58</v>
      </c>
      <c r="I14" s="74">
        <f>-C19/12*C7*E21</f>
        <v>0</v>
      </c>
      <c r="J14" s="88"/>
      <c r="N14" s="50" t="s">
        <v>73</v>
      </c>
      <c r="O14" s="95">
        <f>IF(C19&gt;Pensioen!C1,(C19-Pensioen!C1)/12*C7,0)</f>
        <v>3125</v>
      </c>
      <c r="P14" s="64"/>
      <c r="Q14" s="65" t="s">
        <v>198</v>
      </c>
      <c r="R14" s="60" t="s">
        <v>104</v>
      </c>
      <c r="AJ14" s="44">
        <v>13</v>
      </c>
      <c r="AM14" s="44">
        <v>13</v>
      </c>
    </row>
    <row r="15" spans="2:59" ht="14.25">
      <c r="B15" s="88" t="s">
        <v>245</v>
      </c>
      <c r="C15" s="76">
        <v>0</v>
      </c>
      <c r="E15" s="47"/>
      <c r="H15" s="88" t="s">
        <v>46</v>
      </c>
      <c r="I15" s="74">
        <f ca="1">IF(O61=0,0,O12+O13)</f>
        <v>-722.75</v>
      </c>
      <c r="J15" s="88"/>
      <c r="N15" s="50" t="s">
        <v>74</v>
      </c>
      <c r="O15" s="95">
        <f>IF(AND(C19&gt;Pensioen!C1,C44&gt;0),(C19-Pensioen!C1)/12*C7*(I5+I8)/I5,0)</f>
        <v>0</v>
      </c>
      <c r="P15" s="64"/>
      <c r="Q15" s="65" t="s">
        <v>199</v>
      </c>
      <c r="R15" s="60" t="s">
        <v>105</v>
      </c>
    </row>
    <row r="16" spans="2:59" ht="15" thickBot="1">
      <c r="B16" s="90" t="s">
        <v>246</v>
      </c>
      <c r="C16" s="257">
        <v>0</v>
      </c>
      <c r="D16" s="91"/>
      <c r="E16" s="92"/>
      <c r="H16" s="88" t="s">
        <v>40</v>
      </c>
      <c r="I16" s="78">
        <f>IF(O80=0,0,IF(AND(O80&lt;&gt;0,O77=10),O81*10/12,IF(AND(O80&lt;&gt;0,O77=11),O81*11/12)))</f>
        <v>171.52777777777774</v>
      </c>
      <c r="J16" s="88"/>
      <c r="N16" s="50" t="s">
        <v>75</v>
      </c>
      <c r="O16" s="95">
        <f>IF(C19&gt;Pensioen!C3,(C19-Pensioen!C3)/12*C7,0)</f>
        <v>2304.1666666666665</v>
      </c>
      <c r="P16" s="64"/>
      <c r="Q16" s="65" t="s">
        <v>200</v>
      </c>
      <c r="R16" s="60" t="s">
        <v>106</v>
      </c>
    </row>
    <row r="17" spans="2:18" ht="15" thickBot="1">
      <c r="H17" s="88" t="s">
        <v>244</v>
      </c>
      <c r="I17" s="78">
        <f>C16</f>
        <v>0</v>
      </c>
      <c r="J17" s="88"/>
      <c r="N17" s="50" t="s">
        <v>76</v>
      </c>
      <c r="O17" s="95">
        <f>IF(AND(C19&gt;Pensioen!C2,C44&gt;0),(C19-Pensioen!C2)/12*C7*(I5+I8)/I5,0)</f>
        <v>0</v>
      </c>
      <c r="Q17" s="65" t="s">
        <v>201</v>
      </c>
      <c r="R17" s="60" t="s">
        <v>107</v>
      </c>
    </row>
    <row r="18" spans="2:18" ht="15">
      <c r="B18" s="236" t="s">
        <v>69</v>
      </c>
      <c r="C18" s="237"/>
      <c r="D18" s="238" t="s">
        <v>222</v>
      </c>
      <c r="E18" s="239"/>
      <c r="H18" s="88"/>
      <c r="I18" s="89"/>
      <c r="J18" s="88"/>
      <c r="N18" s="170" t="s">
        <v>330</v>
      </c>
      <c r="O18" s="176">
        <f>IF(Q1=0,0,(VLOOKUP(Q1,'Salaristabel VO'!$A$4:$R$37,D6+2)))+IF(P3&lt;&gt;2,0,IF(P3=2,IF(Q1="Schaal_LB_VO",O4,IF(Q1="Schaal_LC_VO",O5,IF(Q1="Schaal_LD_VO",O6,0)))))+I7</f>
        <v>4001</v>
      </c>
      <c r="Q18" s="65" t="s">
        <v>202</v>
      </c>
      <c r="R18" s="60" t="s">
        <v>108</v>
      </c>
    </row>
    <row r="19" spans="2:18" ht="15">
      <c r="B19" s="88" t="s">
        <v>11</v>
      </c>
      <c r="C19" s="76">
        <v>56000</v>
      </c>
      <c r="E19" s="47"/>
      <c r="H19" s="88" t="s">
        <v>47</v>
      </c>
      <c r="I19" s="79">
        <f ca="1">SUM(I5:I17)</f>
        <v>3189.7402777777779</v>
      </c>
      <c r="J19" s="88"/>
      <c r="Q19" s="65" t="s">
        <v>203</v>
      </c>
      <c r="R19" s="60" t="s">
        <v>109</v>
      </c>
    </row>
    <row r="20" spans="2:18" ht="15" thickBot="1">
      <c r="B20" s="88" t="s">
        <v>150</v>
      </c>
      <c r="C20" s="119">
        <f>Pensioen!B34</f>
        <v>55852.319999999992</v>
      </c>
      <c r="E20" s="47"/>
      <c r="H20" s="90"/>
      <c r="I20" s="92"/>
      <c r="J20" s="88"/>
      <c r="Q20" s="65" t="s">
        <v>204</v>
      </c>
      <c r="R20" s="60" t="s">
        <v>110</v>
      </c>
    </row>
    <row r="21" spans="2:18" ht="15" thickBot="1">
      <c r="B21" s="90" t="s">
        <v>52</v>
      </c>
      <c r="C21" s="25" t="s">
        <v>53</v>
      </c>
      <c r="D21" s="22"/>
      <c r="E21" s="96">
        <f>IF(C21=Pensioen!A6,Pensioen!B6,IF(C21=Pensioen!A7,Pensioen!B7,IF(C21=Pensioen!A8,Pensioen!B8,IF(C21=Pensioen!A9,D21,0))))</f>
        <v>0</v>
      </c>
      <c r="Q21" s="65" t="s">
        <v>205</v>
      </c>
      <c r="R21" s="60" t="s">
        <v>111</v>
      </c>
    </row>
    <row r="22" spans="2:18" ht="14.25">
      <c r="D22" s="107"/>
      <c r="E22" s="107"/>
      <c r="N22" s="192" t="s">
        <v>374</v>
      </c>
      <c r="P22" s="111">
        <v>1640</v>
      </c>
      <c r="Q22" s="65" t="s">
        <v>206</v>
      </c>
      <c r="R22" s="60" t="s">
        <v>112</v>
      </c>
    </row>
    <row r="23" spans="2:18" ht="15" thickBot="1">
      <c r="N23" s="192" t="s">
        <v>375</v>
      </c>
      <c r="P23" s="111">
        <v>302.5</v>
      </c>
      <c r="Q23" s="65" t="s">
        <v>207</v>
      </c>
      <c r="R23" s="60" t="s">
        <v>113</v>
      </c>
    </row>
    <row r="24" spans="2:18" ht="15">
      <c r="B24" s="86" t="s">
        <v>40</v>
      </c>
      <c r="C24" s="45"/>
      <c r="D24" s="238" t="s">
        <v>222</v>
      </c>
      <c r="E24" s="239"/>
      <c r="P24" s="44" t="str">
        <f>CONCATENATE(Q1,D6)</f>
        <v>Schaal_LB_VO6</v>
      </c>
      <c r="Q24" s="65" t="s">
        <v>208</v>
      </c>
      <c r="R24" s="60" t="s">
        <v>114</v>
      </c>
    </row>
    <row r="25" spans="2:18" ht="28.5">
      <c r="B25" s="97" t="s">
        <v>42</v>
      </c>
      <c r="C25" s="27">
        <v>30</v>
      </c>
      <c r="E25" s="47"/>
      <c r="H25" s="51"/>
      <c r="I25" s="51"/>
      <c r="N25" s="44" t="s">
        <v>153</v>
      </c>
      <c r="O25" s="192" t="s">
        <v>117</v>
      </c>
      <c r="P25" s="44">
        <f t="shared" ref="P25:P33" si="0">P$22</f>
        <v>1640</v>
      </c>
      <c r="Q25" s="65" t="s">
        <v>209</v>
      </c>
      <c r="R25" s="60" t="s">
        <v>115</v>
      </c>
    </row>
    <row r="26" spans="2:18" ht="14.25">
      <c r="B26" s="88" t="s">
        <v>41</v>
      </c>
      <c r="C26" s="19">
        <v>5</v>
      </c>
      <c r="E26" s="47"/>
      <c r="N26" s="44" t="s">
        <v>154</v>
      </c>
      <c r="O26" s="192" t="s">
        <v>118</v>
      </c>
      <c r="P26" s="44">
        <f t="shared" si="0"/>
        <v>1640</v>
      </c>
      <c r="Q26" s="65" t="s">
        <v>210</v>
      </c>
      <c r="R26" s="62" t="s">
        <v>116</v>
      </c>
    </row>
    <row r="27" spans="2:18" ht="14.25">
      <c r="B27" s="88" t="s">
        <v>182</v>
      </c>
      <c r="C27" s="71" t="s">
        <v>184</v>
      </c>
      <c r="E27" s="47"/>
      <c r="N27" s="44" t="s">
        <v>155</v>
      </c>
      <c r="O27" s="192" t="s">
        <v>119</v>
      </c>
      <c r="P27" s="44">
        <f t="shared" si="0"/>
        <v>1640</v>
      </c>
      <c r="Q27" s="44" t="s">
        <v>211</v>
      </c>
      <c r="R27" s="62" t="s">
        <v>117</v>
      </c>
    </row>
    <row r="28" spans="2:18" ht="15" thickBot="1">
      <c r="B28" s="90" t="s">
        <v>126</v>
      </c>
      <c r="C28" s="25" t="s">
        <v>18</v>
      </c>
      <c r="D28" s="91"/>
      <c r="E28" s="92"/>
      <c r="N28" s="44" t="s">
        <v>156</v>
      </c>
      <c r="O28" s="192" t="s">
        <v>120</v>
      </c>
      <c r="P28" s="44">
        <f t="shared" si="0"/>
        <v>1640</v>
      </c>
      <c r="Q28" s="44" t="s">
        <v>212</v>
      </c>
      <c r="R28" s="62" t="s">
        <v>118</v>
      </c>
    </row>
    <row r="29" spans="2:18" ht="15" thickBot="1">
      <c r="N29" s="44" t="s">
        <v>157</v>
      </c>
      <c r="O29" s="192" t="s">
        <v>121</v>
      </c>
      <c r="P29" s="44">
        <f t="shared" si="0"/>
        <v>1640</v>
      </c>
      <c r="Q29" s="44" t="s">
        <v>213</v>
      </c>
      <c r="R29" s="62" t="s">
        <v>119</v>
      </c>
    </row>
    <row r="30" spans="2:18" ht="15">
      <c r="B30" s="86" t="s">
        <v>71</v>
      </c>
      <c r="C30" s="45"/>
      <c r="D30" s="238" t="s">
        <v>222</v>
      </c>
      <c r="E30" s="239"/>
      <c r="N30" s="44" t="s">
        <v>158</v>
      </c>
      <c r="O30" s="192" t="s">
        <v>122</v>
      </c>
      <c r="P30" s="44">
        <f t="shared" si="0"/>
        <v>1640</v>
      </c>
      <c r="Q30" s="44" t="s">
        <v>214</v>
      </c>
      <c r="R30" s="62" t="s">
        <v>120</v>
      </c>
    </row>
    <row r="31" spans="2:18" ht="15">
      <c r="B31" s="98"/>
      <c r="E31" s="47"/>
      <c r="N31" s="44" t="s">
        <v>159</v>
      </c>
      <c r="O31" s="192" t="s">
        <v>123</v>
      </c>
      <c r="P31" s="44">
        <f t="shared" si="0"/>
        <v>1640</v>
      </c>
      <c r="Q31" s="44" t="s">
        <v>215</v>
      </c>
      <c r="R31" s="62" t="s">
        <v>121</v>
      </c>
    </row>
    <row r="32" spans="2:18" ht="15">
      <c r="B32" s="98" t="s">
        <v>131</v>
      </c>
      <c r="C32" s="146" t="s">
        <v>242</v>
      </c>
      <c r="E32" s="47"/>
      <c r="N32" s="44" t="s">
        <v>160</v>
      </c>
      <c r="O32" s="192" t="s">
        <v>124</v>
      </c>
      <c r="P32" s="44">
        <f t="shared" si="0"/>
        <v>1640</v>
      </c>
      <c r="Q32" s="44" t="s">
        <v>216</v>
      </c>
      <c r="R32" s="62" t="s">
        <v>122</v>
      </c>
    </row>
    <row r="33" spans="2:18" ht="14.25">
      <c r="B33" s="88" t="s">
        <v>60</v>
      </c>
      <c r="C33" s="23"/>
      <c r="E33" s="47"/>
      <c r="N33" s="44" t="s">
        <v>161</v>
      </c>
      <c r="O33" s="192" t="s">
        <v>125</v>
      </c>
      <c r="P33" s="44">
        <f t="shared" si="0"/>
        <v>1640</v>
      </c>
      <c r="Q33" s="44" t="s">
        <v>217</v>
      </c>
      <c r="R33" s="62" t="s">
        <v>123</v>
      </c>
    </row>
    <row r="34" spans="2:18" ht="14.25">
      <c r="B34" s="88" t="s">
        <v>241</v>
      </c>
      <c r="C34" s="24"/>
      <c r="E34" s="47"/>
      <c r="H34" s="51"/>
      <c r="I34" s="51"/>
      <c r="N34" s="44" t="s">
        <v>162</v>
      </c>
      <c r="O34" s="192" t="s">
        <v>99</v>
      </c>
      <c r="P34" s="44">
        <v>0</v>
      </c>
      <c r="Q34" s="44" t="s">
        <v>218</v>
      </c>
      <c r="R34" s="62" t="s">
        <v>124</v>
      </c>
    </row>
    <row r="35" spans="2:18" ht="14.25">
      <c r="B35" s="88"/>
      <c r="E35" s="47"/>
      <c r="N35" s="44" t="s">
        <v>163</v>
      </c>
      <c r="O35" s="192" t="s">
        <v>100</v>
      </c>
      <c r="P35" s="192">
        <f>P$22</f>
        <v>1640</v>
      </c>
      <c r="Q35" s="44" t="s">
        <v>219</v>
      </c>
      <c r="R35" s="62" t="s">
        <v>125</v>
      </c>
    </row>
    <row r="36" spans="2:18" ht="15">
      <c r="B36" s="98" t="s">
        <v>278</v>
      </c>
      <c r="C36" s="159"/>
      <c r="E36" s="47"/>
      <c r="N36" s="44" t="s">
        <v>164</v>
      </c>
      <c r="O36" s="192" t="s">
        <v>109</v>
      </c>
      <c r="P36" s="192">
        <f t="shared" ref="P36:P44" si="1">IF(P$24=N36,P$22,P$23)</f>
        <v>302.5</v>
      </c>
      <c r="R36" s="49"/>
    </row>
    <row r="37" spans="2:18" ht="14.25">
      <c r="B37" s="172" t="s">
        <v>331</v>
      </c>
      <c r="C37" s="177" t="s">
        <v>323</v>
      </c>
      <c r="E37" s="47"/>
      <c r="N37" s="192" t="s">
        <v>376</v>
      </c>
      <c r="O37" s="192" t="s">
        <v>110</v>
      </c>
      <c r="P37" s="192">
        <f t="shared" si="1"/>
        <v>302.5</v>
      </c>
      <c r="R37" s="49"/>
    </row>
    <row r="38" spans="2:18" ht="15">
      <c r="B38" s="172" t="s">
        <v>327</v>
      </c>
      <c r="C38" s="173"/>
      <c r="E38" s="47"/>
      <c r="F38" s="2"/>
      <c r="G38" s="2"/>
      <c r="J38" s="100"/>
      <c r="N38" s="192" t="s">
        <v>377</v>
      </c>
      <c r="O38" s="192" t="s">
        <v>111</v>
      </c>
      <c r="P38" s="192">
        <f t="shared" si="1"/>
        <v>302.5</v>
      </c>
      <c r="R38" s="49"/>
    </row>
    <row r="39" spans="2:18" ht="15">
      <c r="B39" s="178" t="str">
        <f>IF(C38&gt;C7*36.86,"Gemiddeld aantal uur groter dan werktijdfactor *36,86 uur","")</f>
        <v/>
      </c>
      <c r="E39" s="47"/>
      <c r="J39" s="100"/>
      <c r="N39" s="44" t="s">
        <v>165</v>
      </c>
      <c r="O39" s="192" t="s">
        <v>112</v>
      </c>
      <c r="P39" s="192">
        <f t="shared" si="1"/>
        <v>302.5</v>
      </c>
      <c r="R39" s="49"/>
    </row>
    <row r="40" spans="2:18" ht="15">
      <c r="B40" s="98" t="s">
        <v>277</v>
      </c>
      <c r="C40" s="159"/>
      <c r="E40" s="47"/>
      <c r="J40" s="100"/>
      <c r="N40" s="44" t="s">
        <v>166</v>
      </c>
      <c r="O40" s="192" t="s">
        <v>113</v>
      </c>
      <c r="P40" s="192">
        <f t="shared" si="1"/>
        <v>302.5</v>
      </c>
      <c r="R40" s="49"/>
    </row>
    <row r="41" spans="2:18" ht="15">
      <c r="B41" s="139" t="s">
        <v>279</v>
      </c>
      <c r="C41" s="140"/>
      <c r="E41" s="47"/>
      <c r="H41" s="100" t="s">
        <v>1</v>
      </c>
      <c r="I41" s="101">
        <f>'Salaristabel VO'!C1</f>
        <v>45658</v>
      </c>
      <c r="N41" s="44" t="s">
        <v>167</v>
      </c>
      <c r="O41" s="192" t="s">
        <v>114</v>
      </c>
      <c r="P41" s="192">
        <f t="shared" si="1"/>
        <v>302.5</v>
      </c>
      <c r="R41" s="49"/>
    </row>
    <row r="42" spans="2:18" ht="13.5" customHeight="1">
      <c r="B42" s="141" t="s">
        <v>280</v>
      </c>
      <c r="C42" s="99"/>
      <c r="E42" s="47"/>
      <c r="H42" s="100" t="s">
        <v>233</v>
      </c>
      <c r="I42" s="101">
        <f>'Loonbelasting tabel'!A1</f>
        <v>45658</v>
      </c>
      <c r="N42" s="44" t="s">
        <v>168</v>
      </c>
      <c r="O42" s="192" t="s">
        <v>115</v>
      </c>
      <c r="P42" s="192">
        <f t="shared" si="1"/>
        <v>302.5</v>
      </c>
      <c r="R42" s="49"/>
    </row>
    <row r="43" spans="2:18" ht="15">
      <c r="B43" s="98" t="s">
        <v>45</v>
      </c>
      <c r="C43" s="99"/>
      <c r="E43" s="47"/>
      <c r="H43" s="100" t="s">
        <v>234</v>
      </c>
      <c r="I43" s="101">
        <f>Pensioen!E1</f>
        <v>45658</v>
      </c>
      <c r="N43" s="44" t="s">
        <v>169</v>
      </c>
      <c r="O43" s="192" t="s">
        <v>116</v>
      </c>
      <c r="P43" s="192">
        <f t="shared" si="1"/>
        <v>302.5</v>
      </c>
      <c r="R43" s="49"/>
    </row>
    <row r="44" spans="2:18" ht="14.25">
      <c r="B44" s="88" t="s">
        <v>62</v>
      </c>
      <c r="C44" s="24"/>
      <c r="E44" s="47"/>
      <c r="H44" s="102" t="s">
        <v>141</v>
      </c>
      <c r="I44" s="102"/>
      <c r="N44" s="44" t="s">
        <v>170</v>
      </c>
      <c r="O44" s="192" t="s">
        <v>101</v>
      </c>
      <c r="P44" s="192">
        <f>P$22</f>
        <v>1640</v>
      </c>
    </row>
    <row r="45" spans="2:18" ht="15" thickBot="1">
      <c r="B45" s="90"/>
      <c r="C45" s="91"/>
      <c r="D45" s="91"/>
      <c r="E45" s="92"/>
      <c r="N45" s="44" t="s">
        <v>171</v>
      </c>
      <c r="O45" s="192" t="s">
        <v>102</v>
      </c>
      <c r="P45" s="192">
        <f t="shared" ref="P45:P54" si="2">P$22</f>
        <v>1640</v>
      </c>
    </row>
    <row r="46" spans="2:18" ht="15">
      <c r="B46" s="108" t="str">
        <f>'Salarisberekening PO'!B45:E45</f>
        <v>Gelieve 1 van de 4 kortingssituaties in te vullen en niet bij een combinatie van kortingen</v>
      </c>
      <c r="C46" s="2"/>
      <c r="D46" s="2"/>
      <c r="E46" s="2"/>
      <c r="N46" s="44" t="s">
        <v>172</v>
      </c>
      <c r="O46" s="192" t="s">
        <v>103</v>
      </c>
      <c r="P46" s="192">
        <f t="shared" si="2"/>
        <v>1640</v>
      </c>
    </row>
    <row r="47" spans="2:18" ht="14.25">
      <c r="N47" s="192" t="s">
        <v>382</v>
      </c>
      <c r="O47" s="192" t="s">
        <v>104</v>
      </c>
      <c r="P47" s="192">
        <f t="shared" si="2"/>
        <v>1640</v>
      </c>
    </row>
    <row r="48" spans="2:18" ht="14.25">
      <c r="N48" s="44" t="s">
        <v>173</v>
      </c>
      <c r="O48" s="192" t="s">
        <v>105</v>
      </c>
      <c r="P48" s="192">
        <f t="shared" si="2"/>
        <v>1640</v>
      </c>
    </row>
    <row r="49" spans="14:17" ht="14.25">
      <c r="N49" s="44" t="s">
        <v>174</v>
      </c>
      <c r="O49" s="192" t="s">
        <v>106</v>
      </c>
      <c r="P49" s="192">
        <f t="shared" si="2"/>
        <v>1640</v>
      </c>
    </row>
    <row r="50" spans="14:17" ht="14.25">
      <c r="N50" s="192" t="s">
        <v>378</v>
      </c>
      <c r="O50" s="192" t="s">
        <v>107</v>
      </c>
      <c r="P50" s="192">
        <f t="shared" si="2"/>
        <v>1640</v>
      </c>
    </row>
    <row r="51" spans="14:17" ht="14.25">
      <c r="N51" s="44" t="s">
        <v>175</v>
      </c>
      <c r="O51" s="192" t="s">
        <v>108</v>
      </c>
      <c r="P51" s="192">
        <f>IF(P$24=N51,P$22,P$23)</f>
        <v>302.5</v>
      </c>
    </row>
    <row r="52" spans="14:17" ht="14.25">
      <c r="N52" s="192" t="s">
        <v>379</v>
      </c>
      <c r="O52" s="192" t="s">
        <v>92</v>
      </c>
      <c r="P52" s="192">
        <f t="shared" si="2"/>
        <v>1640</v>
      </c>
    </row>
    <row r="53" spans="14:17" ht="14.25">
      <c r="N53" s="44" t="s">
        <v>176</v>
      </c>
      <c r="O53" s="192" t="s">
        <v>93</v>
      </c>
      <c r="P53" s="192">
        <f t="shared" si="2"/>
        <v>1640</v>
      </c>
    </row>
    <row r="54" spans="14:17" ht="14.25">
      <c r="N54" s="44" t="s">
        <v>177</v>
      </c>
      <c r="O54" s="192" t="s">
        <v>94</v>
      </c>
      <c r="P54" s="192">
        <f t="shared" si="2"/>
        <v>1640</v>
      </c>
    </row>
    <row r="55" spans="14:17" ht="14.25">
      <c r="N55" s="44" t="s">
        <v>178</v>
      </c>
      <c r="O55" s="192" t="s">
        <v>95</v>
      </c>
      <c r="P55" s="192">
        <f>IF(P$24=N55,P$22,0)</f>
        <v>0</v>
      </c>
    </row>
    <row r="56" spans="14:17" ht="14.25">
      <c r="N56" s="44" t="s">
        <v>179</v>
      </c>
      <c r="O56" s="192" t="s">
        <v>96</v>
      </c>
      <c r="P56" s="192">
        <f t="shared" ref="P56:P59" si="3">IF(P$24=N56,P$22,0)</f>
        <v>0</v>
      </c>
    </row>
    <row r="57" spans="14:17" ht="14.25">
      <c r="N57" s="44" t="s">
        <v>180</v>
      </c>
      <c r="O57" s="192" t="s">
        <v>97</v>
      </c>
      <c r="P57" s="192">
        <f t="shared" si="3"/>
        <v>0</v>
      </c>
    </row>
    <row r="58" spans="14:17" ht="14.25">
      <c r="N58" s="44" t="s">
        <v>181</v>
      </c>
      <c r="O58" s="192" t="s">
        <v>98</v>
      </c>
      <c r="P58" s="192">
        <f t="shared" si="3"/>
        <v>0</v>
      </c>
    </row>
    <row r="59" spans="14:17" ht="14.25">
      <c r="N59" s="192" t="s">
        <v>381</v>
      </c>
      <c r="O59" s="44">
        <f>VLOOKUP(Q1,O25:P58,2,FALSE)</f>
        <v>0</v>
      </c>
      <c r="P59" s="44">
        <f t="shared" si="3"/>
        <v>0</v>
      </c>
      <c r="Q59" s="170" t="s">
        <v>323</v>
      </c>
    </row>
    <row r="60" spans="14:17" ht="14.25">
      <c r="Q60" s="170" t="s">
        <v>324</v>
      </c>
    </row>
    <row r="61" spans="14:17" ht="14.25">
      <c r="N61" s="50" t="s">
        <v>63</v>
      </c>
      <c r="O61" s="51">
        <f>SUM(I5:I14)</f>
        <v>3740.9625000000001</v>
      </c>
      <c r="Q61" s="170" t="s">
        <v>325</v>
      </c>
    </row>
    <row r="62" spans="14:17" ht="14.25">
      <c r="N62" s="50" t="s">
        <v>65</v>
      </c>
      <c r="O62" s="52">
        <f ca="1">TODAY()</f>
        <v>45684</v>
      </c>
      <c r="Q62" s="170" t="s">
        <v>326</v>
      </c>
    </row>
    <row r="63" spans="14:17" ht="14.25">
      <c r="N63" s="44" t="s">
        <v>64</v>
      </c>
      <c r="O63" s="53">
        <f ca="1">DATEDIF(C10,O62,"m")/12</f>
        <v>30</v>
      </c>
    </row>
    <row r="64" spans="14:17" ht="14.25">
      <c r="N64" s="44" t="s">
        <v>66</v>
      </c>
      <c r="O64" s="44">
        <f ca="1">IF(O63&lt;67,1,2)</f>
        <v>1</v>
      </c>
    </row>
    <row r="65" spans="14:15" ht="14.25">
      <c r="O65" s="44">
        <f ca="1">IF(AND(O64=1,C11="nee"),1,IF(AND(O64=1,C11="ja"),2,IF(AND(O64=2,C11="nee"),7,IF(AND(O64=2,C11="ja"),8,))))</f>
        <v>2</v>
      </c>
    </row>
    <row r="66" spans="14:15" ht="14.25"/>
    <row r="67" spans="14:15" ht="14.25">
      <c r="N67" s="44">
        <f>IF(C33&gt;0,1,0)</f>
        <v>0</v>
      </c>
    </row>
    <row r="68" spans="14:15" ht="14.25">
      <c r="N68" s="44">
        <f>IF(C38&gt;0,1,0)</f>
        <v>0</v>
      </c>
    </row>
    <row r="69" spans="14:15" ht="14.25">
      <c r="N69" s="44">
        <f>IF(C41&gt;0,1,0)</f>
        <v>0</v>
      </c>
    </row>
    <row r="70" spans="14:15" ht="14.25">
      <c r="N70" s="44">
        <f>IF(C44&gt;0,1,0)</f>
        <v>0</v>
      </c>
    </row>
    <row r="71" spans="14:15" ht="14.25">
      <c r="N71" s="44">
        <f>SUM(N67:N70)</f>
        <v>0</v>
      </c>
    </row>
    <row r="72" spans="14:15" ht="14.25"/>
    <row r="73" spans="14:15" ht="14.25">
      <c r="N73" s="44" t="s">
        <v>40</v>
      </c>
      <c r="O73" s="63">
        <v>0.19</v>
      </c>
    </row>
    <row r="74" spans="14:15" ht="14.25">
      <c r="N74" s="44" t="s">
        <v>127</v>
      </c>
    </row>
    <row r="75" spans="14:15" ht="14.25">
      <c r="N75" s="44" t="s">
        <v>128</v>
      </c>
    </row>
    <row r="76" spans="14:15" ht="14.25">
      <c r="N76" s="44" t="s">
        <v>129</v>
      </c>
      <c r="O76" s="44">
        <f>IF(C25&gt;=8,1,0)</f>
        <v>1</v>
      </c>
    </row>
    <row r="77" spans="14:15" ht="14.25">
      <c r="N77" s="44" t="s">
        <v>136</v>
      </c>
      <c r="O77" s="44">
        <f>IF(C27&lt;&gt;"overige functies",10,11)</f>
        <v>10</v>
      </c>
    </row>
    <row r="78" spans="14:15" ht="14.25">
      <c r="N78" s="44" t="s">
        <v>134</v>
      </c>
      <c r="O78" s="44">
        <f>IF(C28="nee",1,0)</f>
        <v>1</v>
      </c>
    </row>
    <row r="79" spans="14:15" ht="14.25">
      <c r="N79" s="44" t="s">
        <v>126</v>
      </c>
      <c r="O79" s="44">
        <f>IF(AND(O77=10,O78=1),1,IF(AND(O77=11,O78=1),2,IF(AND(O77=10,O78=0),3,IF(AND(O77=11,O78=0),4))))</f>
        <v>1</v>
      </c>
    </row>
    <row r="80" spans="14:15" ht="14.25">
      <c r="N80" s="44" t="s">
        <v>130</v>
      </c>
      <c r="O80" s="44">
        <f>IF(O76=0,0,IF(AND(C25&gt;25,O79&gt;=3),C25,IF(AND(C25&gt;25,O79&lt;3),25,IF(C25&lt;=25,C25))))</f>
        <v>25</v>
      </c>
    </row>
    <row r="81" spans="14:15" ht="14.25">
      <c r="N81" s="44" t="s">
        <v>133</v>
      </c>
      <c r="O81" s="63">
        <f>O80*2*C26*13/3*O73</f>
        <v>205.83333333333331</v>
      </c>
    </row>
    <row r="82" spans="14:15" ht="14.25">
      <c r="N82" s="44" t="s">
        <v>135</v>
      </c>
      <c r="O82" s="44" t="s">
        <v>183</v>
      </c>
    </row>
    <row r="83" spans="14:15" ht="14.25">
      <c r="N83" s="44" t="s">
        <v>182</v>
      </c>
      <c r="O83" s="44" t="s">
        <v>184</v>
      </c>
    </row>
    <row r="84" spans="14:15" ht="14.25">
      <c r="O84" s="44" t="s">
        <v>185</v>
      </c>
    </row>
    <row r="85" spans="14:15" ht="14.25"/>
    <row r="86" spans="14:15" ht="14.25" hidden="1"/>
    <row r="87" spans="14:15" ht="9" hidden="1" customHeight="1"/>
  </sheetData>
  <sheetProtection algorithmName="SHA-512" hashValue="MBjpdp31XNHgDadhLjU3HbGrYF45cAgofTub1sSgaqEMXxZLbc0dJ0N3iIGXSPTgORgIBdRDbGmYZLy61xpZ8A==" saltValue="3WeehQ4Rr56eD9cqMra/TQ==" spinCount="100000" sheet="1" insertHyperlinks="0" selectLockedCells="1"/>
  <sortState xmlns:xlrd2="http://schemas.microsoft.com/office/spreadsheetml/2017/richdata2" ref="N25:P58">
    <sortCondition ref="N25:N58"/>
  </sortState>
  <mergeCells count="5">
    <mergeCell ref="D30:E30"/>
    <mergeCell ref="B18:C18"/>
    <mergeCell ref="D13:E13"/>
    <mergeCell ref="D18:E18"/>
    <mergeCell ref="D24:E24"/>
  </mergeCells>
  <conditionalFormatting sqref="B42">
    <cfRule type="expression" dxfId="2" priority="1">
      <formula>$C$7&lt;$C$41</formula>
    </cfRule>
  </conditionalFormatting>
  <conditionalFormatting sqref="B46">
    <cfRule type="expression" dxfId="1" priority="2">
      <formula>$N$71&gt;1</formula>
    </cfRule>
  </conditionalFormatting>
  <dataValidations count="17">
    <dataValidation type="list" allowBlank="1" showInputMessage="1" showErrorMessage="1" errorTitle="Controle loonheffingskorting" error="Gelieve ja of nee in te vullen" sqref="C11" xr:uid="{00000000-0002-0000-0400-000000000000}">
      <formula1>$O$7:$O$8</formula1>
    </dataValidation>
    <dataValidation type="decimal" operator="lessThan" allowBlank="1" showInputMessage="1" showErrorMessage="1" error="Voer een percentage in dat kleiner is dan 1%" sqref="D21" xr:uid="{00000000-0002-0000-0400-000001000000}">
      <formula1>0.00999</formula1>
    </dataValidation>
    <dataValidation type="decimal" allowBlank="1" showInputMessage="1" showErrorMessage="1" error="Opgegeven uren waarschijnlijk niet juist" sqref="C33" xr:uid="{00000000-0002-0000-0400-000002000000}">
      <formula1>0</formula1>
      <formula2>C7*1659</formula2>
    </dataValidation>
    <dataValidation type="whole" allowBlank="1" showInputMessage="1" showErrorMessage="1" error="Voer tenminste 1 dag in en niet meer dan 5 dagen " sqref="C26" xr:uid="{00000000-0002-0000-0400-000003000000}">
      <formula1>1</formula1>
      <formula2>5</formula2>
    </dataValidation>
    <dataValidation type="date" allowBlank="1" showInputMessage="1" showErrorMessage="1" errorTitle="Geboortedatum" error="Met dit spreadsheet kan uitsluitend het salaris berekend worden voor personen die ouder zijn dan 21 jaar en jonger dan 67 jaar." sqref="C10" xr:uid="{00000000-0002-0000-0400-000004000000}">
      <formula1>TODAY()-67*365.25</formula1>
      <formula2>TODAY()-21*365.25</formula2>
    </dataValidation>
    <dataValidation type="decimal" allowBlank="1" showInputMessage="1" showErrorMessage="1" errorTitle="foutieve wtf" error="Geef een waarde op tussen 0,0001 en 1,0000" sqref="C8:C9" xr:uid="{00000000-0002-0000-0400-000005000000}">
      <formula1>0.0001</formula1>
      <formula2>1</formula2>
    </dataValidation>
    <dataValidation type="list" allowBlank="1" showInputMessage="1" showErrorMessage="1" sqref="C28" xr:uid="{00000000-0002-0000-0400-000006000000}">
      <formula1>$O$1:$O$2</formula1>
    </dataValidation>
    <dataValidation type="decimal" allowBlank="1" showInputMessage="1" showErrorMessage="1" error="Het aantal opgegeven kilometers enkele reis is onwaarschijnlijk" sqref="C25" xr:uid="{00000000-0002-0000-0400-000007000000}">
      <formula1>0</formula1>
      <formula2>400</formula2>
    </dataValidation>
    <dataValidation type="decimal" allowBlank="1" showInputMessage="1" showErrorMessage="1" error="Geef een percentage op tussen 0 en 100%" sqref="C34 C44" xr:uid="{00000000-0002-0000-0400-000008000000}">
      <formula1>0</formula1>
      <formula2>1</formula2>
    </dataValidation>
    <dataValidation type="list" allowBlank="1" showInputMessage="1" showErrorMessage="1" sqref="C27" xr:uid="{00000000-0002-0000-0400-000009000000}">
      <formula1>$O$82:$O$84</formula1>
    </dataValidation>
    <dataValidation type="list" allowBlank="1" showInputMessage="1" showErrorMessage="1" errorTitle="foutief regelnummer" error="Voer een regelnummer in dat bestaat in de geselecteerde schaal" sqref="D6" xr:uid="{00000000-0002-0000-0400-00000A000000}">
      <formula1>INDIRECT(Q1)</formula1>
    </dataValidation>
    <dataValidation type="list" allowBlank="1" showInputMessage="1" showErrorMessage="1" errorTitle="Uitlooptoeslag" error="Gelieve ja of nee in te voeren" sqref="C14" xr:uid="{00000000-0002-0000-0400-00000B000000}">
      <formula1>$O$1:$O$2</formula1>
    </dataValidation>
    <dataValidation type="list" allowBlank="1" showInputMessage="1" showErrorMessage="1" sqref="C6" xr:uid="{00000000-0002-0000-0400-00000C000000}">
      <formula1>$Q$2:$Q$35</formula1>
    </dataValidation>
    <dataValidation type="decimal" allowBlank="1" showInputMessage="1" showErrorMessage="1" error="Geef een werktijdfactor op van 1,0000 of minder" sqref="C41" xr:uid="{00000000-0002-0000-0400-00000D000000}">
      <formula1>0</formula1>
      <formula2>1</formula2>
    </dataValidation>
    <dataValidation type="decimal" allowBlank="1" showInputMessage="1" showErrorMessage="1" errorTitle="foutieve wtf" error="Geef een waarde op tussen 0,0001 en 1,2000" sqref="C7" xr:uid="{00000000-0002-0000-0400-00000E000000}">
      <formula1>0.0001</formula1>
      <formula2>1.2</formula2>
    </dataValidation>
    <dataValidation type="list" allowBlank="1" showInputMessage="1" showErrorMessage="1" sqref="C37" xr:uid="{00000000-0002-0000-0400-00000F000000}">
      <formula1>$Q$59:$Q$62</formula1>
    </dataValidation>
    <dataValidation type="decimal" allowBlank="1" showInputMessage="1" showErrorMessage="1" error="Aantal uur per week is hoger dan de werktijdfactor * 36,86 uur." sqref="C38" xr:uid="{00000000-0002-0000-0400-000010000000}">
      <formula1>0</formula1>
      <formula2>C7*36.86</formula2>
    </dataValidation>
  </dataValidations>
  <hyperlinks>
    <hyperlink ref="D13:E13" location="'Toelichting VO'!A4" display="Toelichting" xr:uid="{00000000-0004-0000-0400-000000000000}"/>
    <hyperlink ref="D18:E18" location="'Toelichting VO'!A20" display="Toelichting" xr:uid="{00000000-0004-0000-0400-000001000000}"/>
    <hyperlink ref="D24:E24" location="'Toelichting VO'!A32" display="Toelichting" xr:uid="{00000000-0004-0000-0400-000002000000}"/>
    <hyperlink ref="D30:E30" location="'Toelichting VO'!A38" display="Toelichting" xr:uid="{00000000-0004-0000-0400-000003000000}"/>
    <hyperlink ref="C32" r:id="rId1" xr:uid="{00000000-0004-0000-0400-000004000000}"/>
  </hyperlinks>
  <pageMargins left="0.11811023622047245" right="0.11811023622047245" top="0.15748031496062992" bottom="0" header="0" footer="0"/>
  <pageSetup paperSize="9" scale="83"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11000000}">
          <x14:formula1>
            <xm:f>Pensioen!$A$5:$A$9</xm:f>
          </x14:formula1>
          <xm:sqref>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1"/>
  <dimension ref="A1:W2401"/>
  <sheetViews>
    <sheetView workbookViewId="0">
      <selection activeCell="M1" sqref="M1"/>
    </sheetView>
  </sheetViews>
  <sheetFormatPr defaultColWidth="9.140625" defaultRowHeight="15"/>
  <cols>
    <col min="1" max="1" width="10.140625" customWidth="1"/>
    <col min="2" max="2" width="12.42578125" bestFit="1" customWidth="1"/>
    <col min="3" max="3" width="10.7109375" bestFit="1" customWidth="1"/>
    <col min="4" max="4" width="11.140625" bestFit="1" customWidth="1"/>
    <col min="5" max="5" width="12.42578125" bestFit="1" customWidth="1"/>
    <col min="6" max="6" width="11.28515625" bestFit="1" customWidth="1"/>
    <col min="7" max="7" width="11.140625" bestFit="1" customWidth="1"/>
    <col min="8" max="8" width="12.42578125" bestFit="1" customWidth="1"/>
    <col min="9" max="9" width="11.28515625" bestFit="1" customWidth="1"/>
    <col min="10" max="10" width="15.5703125" customWidth="1"/>
    <col min="11" max="11" width="13.5703125" customWidth="1"/>
    <col min="12" max="12" width="19.140625" customWidth="1"/>
    <col min="13" max="13" width="19.85546875" customWidth="1"/>
    <col min="14" max="14" width="16.140625" customWidth="1"/>
    <col min="15" max="15" width="13.5703125" customWidth="1"/>
  </cols>
  <sheetData>
    <row r="1" spans="1:23">
      <c r="A1" s="55">
        <v>45658</v>
      </c>
      <c r="B1" s="133">
        <v>1</v>
      </c>
      <c r="C1" s="133">
        <v>2</v>
      </c>
      <c r="D1" s="133">
        <v>3</v>
      </c>
      <c r="E1" s="133">
        <v>4</v>
      </c>
      <c r="F1" s="133">
        <v>5</v>
      </c>
      <c r="G1" s="133">
        <v>6</v>
      </c>
      <c r="H1" s="133">
        <v>7</v>
      </c>
      <c r="I1" s="133">
        <v>8</v>
      </c>
      <c r="J1" s="133">
        <v>9</v>
      </c>
    </row>
    <row r="2" spans="1:23">
      <c r="B2" s="254" t="s">
        <v>0</v>
      </c>
      <c r="C2" s="253"/>
      <c r="D2" s="253"/>
      <c r="E2" s="255" t="s">
        <v>271</v>
      </c>
      <c r="F2" s="250"/>
      <c r="G2" s="250"/>
      <c r="H2" s="256" t="s">
        <v>273</v>
      </c>
      <c r="I2" s="253"/>
      <c r="J2" s="253"/>
      <c r="K2" s="136"/>
      <c r="L2" s="253"/>
      <c r="M2" s="253"/>
      <c r="N2" s="253"/>
      <c r="O2" s="253"/>
    </row>
    <row r="3" spans="1:23" ht="40.5" customHeight="1">
      <c r="A3" t="s">
        <v>267</v>
      </c>
      <c r="B3" s="134" t="s">
        <v>268</v>
      </c>
      <c r="C3" s="134" t="s">
        <v>269</v>
      </c>
      <c r="D3" s="135" t="s">
        <v>270</v>
      </c>
      <c r="E3" s="134" t="s">
        <v>268</v>
      </c>
      <c r="F3" s="134" t="s">
        <v>272</v>
      </c>
      <c r="G3" s="135" t="s">
        <v>270</v>
      </c>
      <c r="H3" s="134" t="s">
        <v>268</v>
      </c>
      <c r="I3" s="134" t="s">
        <v>272</v>
      </c>
      <c r="J3" s="134" t="s">
        <v>270</v>
      </c>
      <c r="K3" s="1"/>
      <c r="L3" s="186"/>
      <c r="M3" s="252"/>
      <c r="N3" s="250"/>
      <c r="O3" s="250"/>
      <c r="P3" s="252"/>
      <c r="Q3" s="250"/>
      <c r="R3" s="250"/>
      <c r="S3" s="250"/>
      <c r="T3" s="250"/>
      <c r="U3" s="250"/>
      <c r="V3" s="250"/>
      <c r="W3" s="250"/>
    </row>
    <row r="4" spans="1:23" ht="15.75" customHeight="1">
      <c r="A4" s="1">
        <v>-9999999</v>
      </c>
      <c r="B4" s="2">
        <v>0</v>
      </c>
      <c r="C4" s="2">
        <v>0</v>
      </c>
      <c r="D4" s="2">
        <v>0</v>
      </c>
      <c r="E4" s="2">
        <v>0</v>
      </c>
      <c r="F4" s="2">
        <v>0</v>
      </c>
      <c r="G4" s="2">
        <v>0</v>
      </c>
      <c r="H4" s="3">
        <v>0</v>
      </c>
      <c r="I4" s="3">
        <v>0</v>
      </c>
      <c r="J4" s="3">
        <v>0</v>
      </c>
      <c r="L4" s="187"/>
      <c r="M4" s="251"/>
      <c r="N4" s="250"/>
      <c r="O4" s="250"/>
      <c r="P4" s="252"/>
      <c r="Q4" s="250"/>
      <c r="R4" s="250"/>
      <c r="S4" s="250"/>
      <c r="T4" s="252"/>
      <c r="U4" s="250"/>
      <c r="V4" s="250"/>
      <c r="W4" s="250"/>
    </row>
    <row r="5" spans="1:23">
      <c r="A5" s="194">
        <v>4.5</v>
      </c>
      <c r="B5" s="194">
        <v>1.58</v>
      </c>
      <c r="C5" s="194">
        <v>0</v>
      </c>
      <c r="D5" s="194">
        <v>0</v>
      </c>
      <c r="E5" s="194">
        <v>0.75</v>
      </c>
      <c r="F5" s="194">
        <v>0</v>
      </c>
      <c r="G5" s="194">
        <v>0</v>
      </c>
      <c r="H5" s="194">
        <v>0.75</v>
      </c>
      <c r="I5" s="194">
        <v>0</v>
      </c>
      <c r="J5" s="194">
        <v>0</v>
      </c>
      <c r="L5" s="187"/>
      <c r="M5" s="188"/>
      <c r="N5" s="188"/>
      <c r="O5" s="188"/>
      <c r="P5" s="188"/>
      <c r="Q5" s="188"/>
      <c r="R5" s="188"/>
      <c r="S5" s="188"/>
      <c r="T5" s="188"/>
      <c r="U5" s="188"/>
      <c r="V5" s="188"/>
      <c r="W5" s="188"/>
    </row>
    <row r="6" spans="1:23">
      <c r="A6" s="195">
        <v>9</v>
      </c>
      <c r="B6" s="195">
        <v>3.17</v>
      </c>
      <c r="C6" s="195">
        <v>0</v>
      </c>
      <c r="D6" s="195">
        <v>0</v>
      </c>
      <c r="E6" s="195">
        <v>1.58</v>
      </c>
      <c r="F6" s="195">
        <v>0</v>
      </c>
      <c r="G6" s="195">
        <v>0</v>
      </c>
      <c r="H6" s="195">
        <v>1.58</v>
      </c>
      <c r="I6" s="195">
        <v>0</v>
      </c>
      <c r="J6" s="195">
        <v>0</v>
      </c>
    </row>
    <row r="7" spans="1:23">
      <c r="A7" s="194">
        <v>13.5</v>
      </c>
      <c r="B7" s="194">
        <v>4.83</v>
      </c>
      <c r="C7" s="194">
        <v>0</v>
      </c>
      <c r="D7" s="194">
        <v>0</v>
      </c>
      <c r="E7" s="194">
        <v>2.42</v>
      </c>
      <c r="F7" s="194">
        <v>0</v>
      </c>
      <c r="G7" s="194">
        <v>0</v>
      </c>
      <c r="H7" s="194">
        <v>2.42</v>
      </c>
      <c r="I7" s="194">
        <v>0</v>
      </c>
      <c r="J7" s="194">
        <v>0</v>
      </c>
    </row>
    <row r="8" spans="1:23">
      <c r="A8" s="195">
        <v>18</v>
      </c>
      <c r="B8" s="195">
        <v>6.42</v>
      </c>
      <c r="C8" s="195">
        <v>0</v>
      </c>
      <c r="D8" s="195">
        <v>0</v>
      </c>
      <c r="E8" s="195">
        <v>3.17</v>
      </c>
      <c r="F8" s="195">
        <v>0</v>
      </c>
      <c r="G8" s="195">
        <v>0</v>
      </c>
      <c r="H8" s="195">
        <v>3.17</v>
      </c>
      <c r="I8" s="195">
        <v>0</v>
      </c>
      <c r="J8" s="195">
        <v>0</v>
      </c>
    </row>
    <row r="9" spans="1:23">
      <c r="A9" s="194">
        <v>22.5</v>
      </c>
      <c r="B9" s="194">
        <v>8</v>
      </c>
      <c r="C9" s="194">
        <v>0</v>
      </c>
      <c r="D9" s="194">
        <v>0</v>
      </c>
      <c r="E9" s="194">
        <v>4</v>
      </c>
      <c r="F9" s="194">
        <v>0</v>
      </c>
      <c r="G9" s="194">
        <v>0</v>
      </c>
      <c r="H9" s="194">
        <v>4</v>
      </c>
      <c r="I9" s="194">
        <v>0</v>
      </c>
      <c r="J9" s="194">
        <v>0</v>
      </c>
    </row>
    <row r="10" spans="1:23">
      <c r="A10" s="195">
        <v>27</v>
      </c>
      <c r="B10" s="195">
        <v>9.67</v>
      </c>
      <c r="C10" s="195">
        <v>0</v>
      </c>
      <c r="D10" s="195">
        <v>0</v>
      </c>
      <c r="E10" s="195">
        <v>4.83</v>
      </c>
      <c r="F10" s="195">
        <v>0</v>
      </c>
      <c r="G10" s="195">
        <v>0</v>
      </c>
      <c r="H10" s="195">
        <v>4.83</v>
      </c>
      <c r="I10" s="195">
        <v>0</v>
      </c>
      <c r="J10" s="195">
        <v>0</v>
      </c>
    </row>
    <row r="11" spans="1:23">
      <c r="A11" s="194">
        <v>31.5</v>
      </c>
      <c r="B11" s="194">
        <v>11.25</v>
      </c>
      <c r="C11" s="194">
        <v>0</v>
      </c>
      <c r="D11" s="194">
        <v>0</v>
      </c>
      <c r="E11" s="194">
        <v>5.58</v>
      </c>
      <c r="F11" s="194">
        <v>0</v>
      </c>
      <c r="G11" s="194">
        <v>0</v>
      </c>
      <c r="H11" s="194">
        <v>5.58</v>
      </c>
      <c r="I11" s="194">
        <v>0</v>
      </c>
      <c r="J11" s="194">
        <v>0</v>
      </c>
    </row>
    <row r="12" spans="1:23">
      <c r="A12" s="195">
        <v>36</v>
      </c>
      <c r="B12" s="195">
        <v>12.83</v>
      </c>
      <c r="C12" s="195">
        <v>0</v>
      </c>
      <c r="D12" s="195">
        <v>0</v>
      </c>
      <c r="E12" s="195">
        <v>6.42</v>
      </c>
      <c r="F12" s="195">
        <v>0</v>
      </c>
      <c r="G12" s="195">
        <v>0</v>
      </c>
      <c r="H12" s="195">
        <v>6.42</v>
      </c>
      <c r="I12" s="195">
        <v>0</v>
      </c>
      <c r="J12" s="195">
        <v>0</v>
      </c>
    </row>
    <row r="13" spans="1:23">
      <c r="A13" s="194">
        <v>40.5</v>
      </c>
      <c r="B13" s="194">
        <v>14.5</v>
      </c>
      <c r="C13" s="194">
        <v>0</v>
      </c>
      <c r="D13" s="194">
        <v>0</v>
      </c>
      <c r="E13" s="194">
        <v>7.25</v>
      </c>
      <c r="F13" s="194">
        <v>0</v>
      </c>
      <c r="G13" s="194">
        <v>0</v>
      </c>
      <c r="H13" s="194">
        <v>7.25</v>
      </c>
      <c r="I13" s="194">
        <v>0</v>
      </c>
      <c r="J13" s="194">
        <v>0</v>
      </c>
    </row>
    <row r="14" spans="1:23">
      <c r="A14" s="195">
        <v>45</v>
      </c>
      <c r="B14" s="195">
        <v>16.079999999999998</v>
      </c>
      <c r="C14" s="195">
        <v>0</v>
      </c>
      <c r="D14" s="195">
        <v>0</v>
      </c>
      <c r="E14" s="195">
        <v>8</v>
      </c>
      <c r="F14" s="195">
        <v>0</v>
      </c>
      <c r="G14" s="195">
        <v>0</v>
      </c>
      <c r="H14" s="195">
        <v>8</v>
      </c>
      <c r="I14" s="195">
        <v>0</v>
      </c>
      <c r="J14" s="195">
        <v>0</v>
      </c>
    </row>
    <row r="15" spans="1:23">
      <c r="A15" s="194">
        <v>49.5</v>
      </c>
      <c r="B15" s="194">
        <v>17.670000000000002</v>
      </c>
      <c r="C15" s="194">
        <v>0</v>
      </c>
      <c r="D15" s="194">
        <v>0</v>
      </c>
      <c r="E15" s="194">
        <v>8.83</v>
      </c>
      <c r="F15" s="194">
        <v>0</v>
      </c>
      <c r="G15" s="194">
        <v>0</v>
      </c>
      <c r="H15" s="194">
        <v>8.83</v>
      </c>
      <c r="I15" s="194">
        <v>0</v>
      </c>
      <c r="J15" s="194">
        <v>0</v>
      </c>
    </row>
    <row r="16" spans="1:23">
      <c r="A16" s="195">
        <v>54</v>
      </c>
      <c r="B16" s="195">
        <v>19.329999999999998</v>
      </c>
      <c r="C16" s="195">
        <v>0</v>
      </c>
      <c r="D16" s="195">
        <v>0</v>
      </c>
      <c r="E16" s="195">
        <v>9.67</v>
      </c>
      <c r="F16" s="195">
        <v>0</v>
      </c>
      <c r="G16" s="195">
        <v>0</v>
      </c>
      <c r="H16" s="195">
        <v>9.67</v>
      </c>
      <c r="I16" s="195">
        <v>0</v>
      </c>
      <c r="J16" s="195">
        <v>0</v>
      </c>
    </row>
    <row r="17" spans="1:10">
      <c r="A17" s="194">
        <v>58.5</v>
      </c>
      <c r="B17" s="194">
        <v>20.92</v>
      </c>
      <c r="C17" s="194">
        <v>0</v>
      </c>
      <c r="D17" s="194">
        <v>0</v>
      </c>
      <c r="E17" s="194">
        <v>10.42</v>
      </c>
      <c r="F17" s="194">
        <v>0</v>
      </c>
      <c r="G17" s="194">
        <v>0</v>
      </c>
      <c r="H17" s="194">
        <v>10.42</v>
      </c>
      <c r="I17" s="194">
        <v>0</v>
      </c>
      <c r="J17" s="194">
        <v>0</v>
      </c>
    </row>
    <row r="18" spans="1:10">
      <c r="A18" s="195">
        <v>63</v>
      </c>
      <c r="B18" s="195">
        <v>22.5</v>
      </c>
      <c r="C18" s="195">
        <v>0</v>
      </c>
      <c r="D18" s="195">
        <v>0</v>
      </c>
      <c r="E18" s="195">
        <v>11.25</v>
      </c>
      <c r="F18" s="195">
        <v>0</v>
      </c>
      <c r="G18" s="195">
        <v>0</v>
      </c>
      <c r="H18" s="195">
        <v>11.25</v>
      </c>
      <c r="I18" s="195">
        <v>0</v>
      </c>
      <c r="J18" s="195">
        <v>0</v>
      </c>
    </row>
    <row r="19" spans="1:10">
      <c r="A19" s="194">
        <v>67.5</v>
      </c>
      <c r="B19" s="194">
        <v>24.17</v>
      </c>
      <c r="C19" s="194">
        <v>0</v>
      </c>
      <c r="D19" s="194">
        <v>0</v>
      </c>
      <c r="E19" s="194">
        <v>12.08</v>
      </c>
      <c r="F19" s="194">
        <v>0</v>
      </c>
      <c r="G19" s="194">
        <v>0</v>
      </c>
      <c r="H19" s="194">
        <v>12.08</v>
      </c>
      <c r="I19" s="194">
        <v>0</v>
      </c>
      <c r="J19" s="194">
        <v>0</v>
      </c>
    </row>
    <row r="20" spans="1:10">
      <c r="A20" s="195">
        <v>72</v>
      </c>
      <c r="B20" s="195">
        <v>25.75</v>
      </c>
      <c r="C20" s="195">
        <v>0</v>
      </c>
      <c r="D20" s="195">
        <v>0</v>
      </c>
      <c r="E20" s="195">
        <v>12.83</v>
      </c>
      <c r="F20" s="195">
        <v>0</v>
      </c>
      <c r="G20" s="195">
        <v>0</v>
      </c>
      <c r="H20" s="195">
        <v>12.83</v>
      </c>
      <c r="I20" s="195">
        <v>0</v>
      </c>
      <c r="J20" s="195">
        <v>0</v>
      </c>
    </row>
    <row r="21" spans="1:10">
      <c r="A21" s="194">
        <v>76.5</v>
      </c>
      <c r="B21" s="194">
        <v>27.33</v>
      </c>
      <c r="C21" s="194">
        <v>0</v>
      </c>
      <c r="D21" s="194">
        <v>0</v>
      </c>
      <c r="E21" s="194">
        <v>13.67</v>
      </c>
      <c r="F21" s="194">
        <v>0</v>
      </c>
      <c r="G21" s="194">
        <v>0</v>
      </c>
      <c r="H21" s="194">
        <v>13.67</v>
      </c>
      <c r="I21" s="194">
        <v>0</v>
      </c>
      <c r="J21" s="194">
        <v>0</v>
      </c>
    </row>
    <row r="22" spans="1:10">
      <c r="A22" s="195">
        <v>81</v>
      </c>
      <c r="B22" s="195">
        <v>29</v>
      </c>
      <c r="C22" s="195">
        <v>0</v>
      </c>
      <c r="D22" s="195">
        <v>0</v>
      </c>
      <c r="E22" s="195">
        <v>14.5</v>
      </c>
      <c r="F22" s="195">
        <v>0</v>
      </c>
      <c r="G22" s="195">
        <v>0</v>
      </c>
      <c r="H22" s="195">
        <v>14.5</v>
      </c>
      <c r="I22" s="195">
        <v>0</v>
      </c>
      <c r="J22" s="195">
        <v>0</v>
      </c>
    </row>
    <row r="23" spans="1:10">
      <c r="A23" s="194">
        <v>85.5</v>
      </c>
      <c r="B23" s="194">
        <v>30.58</v>
      </c>
      <c r="C23" s="194">
        <v>0</v>
      </c>
      <c r="D23" s="194">
        <v>0</v>
      </c>
      <c r="E23" s="194">
        <v>15.25</v>
      </c>
      <c r="F23" s="194">
        <v>0</v>
      </c>
      <c r="G23" s="194">
        <v>0</v>
      </c>
      <c r="H23" s="194">
        <v>15.25</v>
      </c>
      <c r="I23" s="194">
        <v>0</v>
      </c>
      <c r="J23" s="194">
        <v>0</v>
      </c>
    </row>
    <row r="24" spans="1:10">
      <c r="A24" s="195">
        <v>90</v>
      </c>
      <c r="B24" s="195">
        <v>32.17</v>
      </c>
      <c r="C24" s="195">
        <v>0</v>
      </c>
      <c r="D24" s="195">
        <v>0</v>
      </c>
      <c r="E24" s="195">
        <v>16.079999999999998</v>
      </c>
      <c r="F24" s="195">
        <v>0</v>
      </c>
      <c r="G24" s="195">
        <v>0</v>
      </c>
      <c r="H24" s="195">
        <v>16.079999999999998</v>
      </c>
      <c r="I24" s="195">
        <v>0</v>
      </c>
      <c r="J24" s="195">
        <v>0</v>
      </c>
    </row>
    <row r="25" spans="1:10">
      <c r="A25" s="194">
        <v>94.5</v>
      </c>
      <c r="B25" s="194">
        <v>33.83</v>
      </c>
      <c r="C25" s="194">
        <v>0</v>
      </c>
      <c r="D25" s="194">
        <v>0</v>
      </c>
      <c r="E25" s="194">
        <v>16.920000000000002</v>
      </c>
      <c r="F25" s="194">
        <v>0</v>
      </c>
      <c r="G25" s="194">
        <v>0</v>
      </c>
      <c r="H25" s="194">
        <v>16.920000000000002</v>
      </c>
      <c r="I25" s="194">
        <v>0</v>
      </c>
      <c r="J25" s="194">
        <v>0</v>
      </c>
    </row>
    <row r="26" spans="1:10">
      <c r="A26" s="195">
        <v>99</v>
      </c>
      <c r="B26" s="195">
        <v>35.42</v>
      </c>
      <c r="C26" s="195">
        <v>0</v>
      </c>
      <c r="D26" s="195">
        <v>0</v>
      </c>
      <c r="E26" s="195">
        <v>17.670000000000002</v>
      </c>
      <c r="F26" s="195">
        <v>0</v>
      </c>
      <c r="G26" s="195">
        <v>0</v>
      </c>
      <c r="H26" s="195">
        <v>17.670000000000002</v>
      </c>
      <c r="I26" s="195">
        <v>0</v>
      </c>
      <c r="J26" s="195">
        <v>0</v>
      </c>
    </row>
    <row r="27" spans="1:10">
      <c r="A27" s="194">
        <v>103.5</v>
      </c>
      <c r="B27" s="194">
        <v>37</v>
      </c>
      <c r="C27" s="194">
        <v>0</v>
      </c>
      <c r="D27" s="194">
        <v>0</v>
      </c>
      <c r="E27" s="194">
        <v>18.5</v>
      </c>
      <c r="F27" s="194">
        <v>0</v>
      </c>
      <c r="G27" s="194">
        <v>0</v>
      </c>
      <c r="H27" s="194">
        <v>18.5</v>
      </c>
      <c r="I27" s="194">
        <v>0</v>
      </c>
      <c r="J27" s="194">
        <v>0</v>
      </c>
    </row>
    <row r="28" spans="1:10">
      <c r="A28" s="195">
        <v>108</v>
      </c>
      <c r="B28" s="195">
        <v>38.67</v>
      </c>
      <c r="C28" s="195">
        <v>0</v>
      </c>
      <c r="D28" s="195">
        <v>0</v>
      </c>
      <c r="E28" s="195">
        <v>19.329999999999998</v>
      </c>
      <c r="F28" s="195">
        <v>0</v>
      </c>
      <c r="G28" s="195">
        <v>0</v>
      </c>
      <c r="H28" s="195">
        <v>19.329999999999998</v>
      </c>
      <c r="I28" s="195">
        <v>0</v>
      </c>
      <c r="J28" s="195">
        <v>0</v>
      </c>
    </row>
    <row r="29" spans="1:10">
      <c r="A29" s="194">
        <v>112.5</v>
      </c>
      <c r="B29" s="194">
        <v>40.25</v>
      </c>
      <c r="C29" s="194">
        <v>0</v>
      </c>
      <c r="D29" s="194">
        <v>0</v>
      </c>
      <c r="E29" s="194">
        <v>20.079999999999998</v>
      </c>
      <c r="F29" s="194">
        <v>0</v>
      </c>
      <c r="G29" s="194">
        <v>0</v>
      </c>
      <c r="H29" s="194">
        <v>20.079999999999998</v>
      </c>
      <c r="I29" s="194">
        <v>0</v>
      </c>
      <c r="J29" s="194">
        <v>0</v>
      </c>
    </row>
    <row r="30" spans="1:10">
      <c r="A30" s="195">
        <v>117</v>
      </c>
      <c r="B30" s="195">
        <v>41.83</v>
      </c>
      <c r="C30" s="195">
        <v>0</v>
      </c>
      <c r="D30" s="195">
        <v>0</v>
      </c>
      <c r="E30" s="195">
        <v>20.92</v>
      </c>
      <c r="F30" s="195">
        <v>0</v>
      </c>
      <c r="G30" s="195">
        <v>0</v>
      </c>
      <c r="H30" s="195">
        <v>20.92</v>
      </c>
      <c r="I30" s="195">
        <v>0</v>
      </c>
      <c r="J30" s="195">
        <v>0</v>
      </c>
    </row>
    <row r="31" spans="1:10">
      <c r="A31" s="194">
        <v>121.5</v>
      </c>
      <c r="B31" s="194">
        <v>43.5</v>
      </c>
      <c r="C31" s="194">
        <v>0</v>
      </c>
      <c r="D31" s="194">
        <v>0</v>
      </c>
      <c r="E31" s="194">
        <v>21.75</v>
      </c>
      <c r="F31" s="194">
        <v>0</v>
      </c>
      <c r="G31" s="194">
        <v>0</v>
      </c>
      <c r="H31" s="194">
        <v>21.75</v>
      </c>
      <c r="I31" s="194">
        <v>0</v>
      </c>
      <c r="J31" s="194">
        <v>0</v>
      </c>
    </row>
    <row r="32" spans="1:10">
      <c r="A32" s="195">
        <v>126</v>
      </c>
      <c r="B32" s="195">
        <v>45.08</v>
      </c>
      <c r="C32" s="195">
        <v>0</v>
      </c>
      <c r="D32" s="195">
        <v>0</v>
      </c>
      <c r="E32" s="195">
        <v>22.5</v>
      </c>
      <c r="F32" s="195">
        <v>0</v>
      </c>
      <c r="G32" s="195">
        <v>0</v>
      </c>
      <c r="H32" s="195">
        <v>22.5</v>
      </c>
      <c r="I32" s="195">
        <v>0</v>
      </c>
      <c r="J32" s="195">
        <v>0</v>
      </c>
    </row>
    <row r="33" spans="1:10">
      <c r="A33" s="194">
        <v>130.5</v>
      </c>
      <c r="B33" s="194">
        <v>46.67</v>
      </c>
      <c r="C33" s="194">
        <v>0</v>
      </c>
      <c r="D33" s="194">
        <v>0</v>
      </c>
      <c r="E33" s="194">
        <v>23.33</v>
      </c>
      <c r="F33" s="194">
        <v>0</v>
      </c>
      <c r="G33" s="194">
        <v>0</v>
      </c>
      <c r="H33" s="194">
        <v>23.33</v>
      </c>
      <c r="I33" s="194">
        <v>0</v>
      </c>
      <c r="J33" s="194">
        <v>0</v>
      </c>
    </row>
    <row r="34" spans="1:10">
      <c r="A34" s="195">
        <v>135</v>
      </c>
      <c r="B34" s="195">
        <v>48.33</v>
      </c>
      <c r="C34" s="195">
        <v>0</v>
      </c>
      <c r="D34" s="195">
        <v>0</v>
      </c>
      <c r="E34" s="195">
        <v>24.17</v>
      </c>
      <c r="F34" s="195">
        <v>0</v>
      </c>
      <c r="G34" s="195">
        <v>0</v>
      </c>
      <c r="H34" s="195">
        <v>24.17</v>
      </c>
      <c r="I34" s="195">
        <v>0</v>
      </c>
      <c r="J34" s="195">
        <v>0</v>
      </c>
    </row>
    <row r="35" spans="1:10">
      <c r="A35" s="194">
        <v>139.5</v>
      </c>
      <c r="B35" s="194">
        <v>49.92</v>
      </c>
      <c r="C35" s="194">
        <v>0</v>
      </c>
      <c r="D35" s="194">
        <v>0</v>
      </c>
      <c r="E35" s="194">
        <v>24.92</v>
      </c>
      <c r="F35" s="194">
        <v>0</v>
      </c>
      <c r="G35" s="194">
        <v>0</v>
      </c>
      <c r="H35" s="194">
        <v>24.92</v>
      </c>
      <c r="I35" s="194">
        <v>0</v>
      </c>
      <c r="J35" s="194">
        <v>0</v>
      </c>
    </row>
    <row r="36" spans="1:10">
      <c r="A36" s="195">
        <v>144</v>
      </c>
      <c r="B36" s="195">
        <v>51.5</v>
      </c>
      <c r="C36" s="195">
        <v>0</v>
      </c>
      <c r="D36" s="195">
        <v>0</v>
      </c>
      <c r="E36" s="195">
        <v>25.75</v>
      </c>
      <c r="F36" s="195">
        <v>0</v>
      </c>
      <c r="G36" s="195">
        <v>0</v>
      </c>
      <c r="H36" s="195">
        <v>25.75</v>
      </c>
      <c r="I36" s="195">
        <v>0</v>
      </c>
      <c r="J36" s="195">
        <v>0</v>
      </c>
    </row>
    <row r="37" spans="1:10">
      <c r="A37" s="194">
        <v>148.5</v>
      </c>
      <c r="B37" s="194">
        <v>53.17</v>
      </c>
      <c r="C37" s="194">
        <v>0</v>
      </c>
      <c r="D37" s="194">
        <v>0</v>
      </c>
      <c r="E37" s="194">
        <v>26.58</v>
      </c>
      <c r="F37" s="194">
        <v>0</v>
      </c>
      <c r="G37" s="194">
        <v>0</v>
      </c>
      <c r="H37" s="194">
        <v>26.58</v>
      </c>
      <c r="I37" s="194">
        <v>0</v>
      </c>
      <c r="J37" s="194">
        <v>0</v>
      </c>
    </row>
    <row r="38" spans="1:10">
      <c r="A38" s="195">
        <v>153</v>
      </c>
      <c r="B38" s="195">
        <v>54.75</v>
      </c>
      <c r="C38" s="195">
        <v>0</v>
      </c>
      <c r="D38" s="195">
        <v>0</v>
      </c>
      <c r="E38" s="195">
        <v>27.42</v>
      </c>
      <c r="F38" s="195">
        <v>0</v>
      </c>
      <c r="G38" s="195">
        <v>0</v>
      </c>
      <c r="H38" s="195">
        <v>27.42</v>
      </c>
      <c r="I38" s="195">
        <v>0</v>
      </c>
      <c r="J38" s="195">
        <v>0</v>
      </c>
    </row>
    <row r="39" spans="1:10">
      <c r="A39" s="194">
        <v>157.5</v>
      </c>
      <c r="B39" s="194">
        <v>56.33</v>
      </c>
      <c r="C39" s="194">
        <v>0</v>
      </c>
      <c r="D39" s="194">
        <v>0</v>
      </c>
      <c r="E39" s="194">
        <v>28.17</v>
      </c>
      <c r="F39" s="194">
        <v>0</v>
      </c>
      <c r="G39" s="194">
        <v>0</v>
      </c>
      <c r="H39" s="194">
        <v>28.17</v>
      </c>
      <c r="I39" s="194">
        <v>0</v>
      </c>
      <c r="J39" s="194">
        <v>0</v>
      </c>
    </row>
    <row r="40" spans="1:10">
      <c r="A40" s="195">
        <v>162</v>
      </c>
      <c r="B40" s="195">
        <v>58</v>
      </c>
      <c r="C40" s="195">
        <v>0</v>
      </c>
      <c r="D40" s="195">
        <v>0</v>
      </c>
      <c r="E40" s="195">
        <v>29</v>
      </c>
      <c r="F40" s="195">
        <v>0</v>
      </c>
      <c r="G40" s="195">
        <v>0</v>
      </c>
      <c r="H40" s="195">
        <v>29</v>
      </c>
      <c r="I40" s="195">
        <v>0</v>
      </c>
      <c r="J40" s="195">
        <v>0</v>
      </c>
    </row>
    <row r="41" spans="1:10">
      <c r="A41" s="194">
        <v>166.5</v>
      </c>
      <c r="B41" s="194">
        <v>59.58</v>
      </c>
      <c r="C41" s="194">
        <v>0</v>
      </c>
      <c r="D41" s="194">
        <v>0</v>
      </c>
      <c r="E41" s="194">
        <v>29.83</v>
      </c>
      <c r="F41" s="194">
        <v>0</v>
      </c>
      <c r="G41" s="194">
        <v>0</v>
      </c>
      <c r="H41" s="194">
        <v>29.83</v>
      </c>
      <c r="I41" s="194">
        <v>0</v>
      </c>
      <c r="J41" s="194">
        <v>0</v>
      </c>
    </row>
    <row r="42" spans="1:10">
      <c r="A42" s="195">
        <v>171</v>
      </c>
      <c r="B42" s="195">
        <v>61.25</v>
      </c>
      <c r="C42" s="195">
        <v>0</v>
      </c>
      <c r="D42" s="195">
        <v>0</v>
      </c>
      <c r="E42" s="195">
        <v>30.58</v>
      </c>
      <c r="F42" s="195">
        <v>0</v>
      </c>
      <c r="G42" s="195">
        <v>0</v>
      </c>
      <c r="H42" s="195">
        <v>30.58</v>
      </c>
      <c r="I42" s="195">
        <v>0</v>
      </c>
      <c r="J42" s="195">
        <v>0</v>
      </c>
    </row>
    <row r="43" spans="1:10">
      <c r="A43" s="194">
        <v>175.5</v>
      </c>
      <c r="B43" s="194">
        <v>62.83</v>
      </c>
      <c r="C43" s="194">
        <v>0</v>
      </c>
      <c r="D43" s="194">
        <v>0</v>
      </c>
      <c r="E43" s="194">
        <v>31.42</v>
      </c>
      <c r="F43" s="194">
        <v>0</v>
      </c>
      <c r="G43" s="194">
        <v>0</v>
      </c>
      <c r="H43" s="194">
        <v>31.42</v>
      </c>
      <c r="I43" s="194">
        <v>0</v>
      </c>
      <c r="J43" s="194">
        <v>0</v>
      </c>
    </row>
    <row r="44" spans="1:10">
      <c r="A44" s="195">
        <v>180</v>
      </c>
      <c r="B44" s="195">
        <v>64.42</v>
      </c>
      <c r="C44" s="195">
        <v>0</v>
      </c>
      <c r="D44" s="195">
        <v>0</v>
      </c>
      <c r="E44" s="195">
        <v>32.25</v>
      </c>
      <c r="F44" s="195">
        <v>0</v>
      </c>
      <c r="G44" s="195">
        <v>0</v>
      </c>
      <c r="H44" s="195">
        <v>32.25</v>
      </c>
      <c r="I44" s="195">
        <v>0</v>
      </c>
      <c r="J44" s="195">
        <v>0</v>
      </c>
    </row>
    <row r="45" spans="1:10">
      <c r="A45" s="194">
        <v>184.5</v>
      </c>
      <c r="B45" s="194">
        <v>66.08</v>
      </c>
      <c r="C45" s="194">
        <v>0</v>
      </c>
      <c r="D45" s="194">
        <v>0</v>
      </c>
      <c r="E45" s="194">
        <v>33</v>
      </c>
      <c r="F45" s="194">
        <v>0</v>
      </c>
      <c r="G45" s="194">
        <v>0</v>
      </c>
      <c r="H45" s="194">
        <v>33</v>
      </c>
      <c r="I45" s="194">
        <v>0</v>
      </c>
      <c r="J45" s="194">
        <v>0</v>
      </c>
    </row>
    <row r="46" spans="1:10">
      <c r="A46" s="195">
        <v>189</v>
      </c>
      <c r="B46" s="195">
        <v>67.67</v>
      </c>
      <c r="C46" s="195">
        <v>0</v>
      </c>
      <c r="D46" s="195">
        <v>0</v>
      </c>
      <c r="E46" s="195">
        <v>33.83</v>
      </c>
      <c r="F46" s="195">
        <v>0</v>
      </c>
      <c r="G46" s="195">
        <v>0</v>
      </c>
      <c r="H46" s="195">
        <v>33.83</v>
      </c>
      <c r="I46" s="195">
        <v>0</v>
      </c>
      <c r="J46" s="195">
        <v>0</v>
      </c>
    </row>
    <row r="47" spans="1:10">
      <c r="A47" s="194">
        <v>193.5</v>
      </c>
      <c r="B47" s="194">
        <v>69.25</v>
      </c>
      <c r="C47" s="194">
        <v>0</v>
      </c>
      <c r="D47" s="194">
        <v>0</v>
      </c>
      <c r="E47" s="194">
        <v>34.67</v>
      </c>
      <c r="F47" s="194">
        <v>0</v>
      </c>
      <c r="G47" s="194">
        <v>0</v>
      </c>
      <c r="H47" s="194">
        <v>34.67</v>
      </c>
      <c r="I47" s="194">
        <v>0</v>
      </c>
      <c r="J47" s="194">
        <v>0</v>
      </c>
    </row>
    <row r="48" spans="1:10">
      <c r="A48" s="195">
        <v>198</v>
      </c>
      <c r="B48" s="195">
        <v>70.92</v>
      </c>
      <c r="C48" s="195">
        <v>0</v>
      </c>
      <c r="D48" s="195">
        <v>0</v>
      </c>
      <c r="E48" s="195">
        <v>35.42</v>
      </c>
      <c r="F48" s="195">
        <v>0</v>
      </c>
      <c r="G48" s="195">
        <v>0</v>
      </c>
      <c r="H48" s="195">
        <v>35.42</v>
      </c>
      <c r="I48" s="195">
        <v>0</v>
      </c>
      <c r="J48" s="195">
        <v>0</v>
      </c>
    </row>
    <row r="49" spans="1:10">
      <c r="A49" s="194">
        <v>202.5</v>
      </c>
      <c r="B49" s="194">
        <v>72.5</v>
      </c>
      <c r="C49" s="194">
        <v>0</v>
      </c>
      <c r="D49" s="194">
        <v>0</v>
      </c>
      <c r="E49" s="194">
        <v>36.25</v>
      </c>
      <c r="F49" s="194">
        <v>0</v>
      </c>
      <c r="G49" s="194">
        <v>0</v>
      </c>
      <c r="H49" s="194">
        <v>36.25</v>
      </c>
      <c r="I49" s="194">
        <v>0</v>
      </c>
      <c r="J49" s="194">
        <v>0</v>
      </c>
    </row>
    <row r="50" spans="1:10">
      <c r="A50" s="195">
        <v>207</v>
      </c>
      <c r="B50" s="195">
        <v>74.08</v>
      </c>
      <c r="C50" s="195">
        <v>0</v>
      </c>
      <c r="D50" s="195">
        <v>0</v>
      </c>
      <c r="E50" s="195">
        <v>37.08</v>
      </c>
      <c r="F50" s="195">
        <v>0</v>
      </c>
      <c r="G50" s="195">
        <v>0</v>
      </c>
      <c r="H50" s="195">
        <v>37.08</v>
      </c>
      <c r="I50" s="195">
        <v>0</v>
      </c>
      <c r="J50" s="195">
        <v>0</v>
      </c>
    </row>
    <row r="51" spans="1:10">
      <c r="A51" s="194">
        <v>211.5</v>
      </c>
      <c r="B51" s="194">
        <v>75.75</v>
      </c>
      <c r="C51" s="194">
        <v>0</v>
      </c>
      <c r="D51" s="194">
        <v>0</v>
      </c>
      <c r="E51" s="194">
        <v>37.83</v>
      </c>
      <c r="F51" s="194">
        <v>0</v>
      </c>
      <c r="G51" s="194">
        <v>0</v>
      </c>
      <c r="H51" s="194">
        <v>37.83</v>
      </c>
      <c r="I51" s="194">
        <v>0</v>
      </c>
      <c r="J51" s="194">
        <v>0</v>
      </c>
    </row>
    <row r="52" spans="1:10">
      <c r="A52" s="195">
        <v>216</v>
      </c>
      <c r="B52" s="195">
        <v>77.33</v>
      </c>
      <c r="C52" s="195">
        <v>0</v>
      </c>
      <c r="D52" s="195">
        <v>0</v>
      </c>
      <c r="E52" s="195">
        <v>38.67</v>
      </c>
      <c r="F52" s="195">
        <v>0</v>
      </c>
      <c r="G52" s="195">
        <v>0</v>
      </c>
      <c r="H52" s="195">
        <v>38.67</v>
      </c>
      <c r="I52" s="195">
        <v>0</v>
      </c>
      <c r="J52" s="195">
        <v>0</v>
      </c>
    </row>
    <row r="53" spans="1:10">
      <c r="A53" s="194">
        <v>220.5</v>
      </c>
      <c r="B53" s="194">
        <v>78.92</v>
      </c>
      <c r="C53" s="194">
        <v>0</v>
      </c>
      <c r="D53" s="194">
        <v>0</v>
      </c>
      <c r="E53" s="194">
        <v>39.5</v>
      </c>
      <c r="F53" s="194">
        <v>0</v>
      </c>
      <c r="G53" s="194">
        <v>0</v>
      </c>
      <c r="H53" s="194">
        <v>39.5</v>
      </c>
      <c r="I53" s="194">
        <v>0</v>
      </c>
      <c r="J53" s="194">
        <v>0</v>
      </c>
    </row>
    <row r="54" spans="1:10">
      <c r="A54" s="195">
        <v>225</v>
      </c>
      <c r="B54" s="195">
        <v>80.58</v>
      </c>
      <c r="C54" s="195">
        <v>0</v>
      </c>
      <c r="D54" s="195">
        <v>0</v>
      </c>
      <c r="E54" s="195">
        <v>40.25</v>
      </c>
      <c r="F54" s="195">
        <v>0</v>
      </c>
      <c r="G54" s="195">
        <v>0</v>
      </c>
      <c r="H54" s="195">
        <v>40.25</v>
      </c>
      <c r="I54" s="195">
        <v>0</v>
      </c>
      <c r="J54" s="195">
        <v>0</v>
      </c>
    </row>
    <row r="55" spans="1:10">
      <c r="A55" s="194">
        <v>229.5</v>
      </c>
      <c r="B55" s="194">
        <v>82.17</v>
      </c>
      <c r="C55" s="194">
        <v>0</v>
      </c>
      <c r="D55" s="194">
        <v>0</v>
      </c>
      <c r="E55" s="194">
        <v>41.08</v>
      </c>
      <c r="F55" s="194">
        <v>0</v>
      </c>
      <c r="G55" s="194">
        <v>0</v>
      </c>
      <c r="H55" s="194">
        <v>41.08</v>
      </c>
      <c r="I55" s="194">
        <v>0</v>
      </c>
      <c r="J55" s="194">
        <v>0</v>
      </c>
    </row>
    <row r="56" spans="1:10">
      <c r="A56" s="195">
        <v>234</v>
      </c>
      <c r="B56" s="195">
        <v>83.75</v>
      </c>
      <c r="C56" s="195">
        <v>0</v>
      </c>
      <c r="D56" s="195">
        <v>0</v>
      </c>
      <c r="E56" s="195">
        <v>41.92</v>
      </c>
      <c r="F56" s="195">
        <v>0</v>
      </c>
      <c r="G56" s="195">
        <v>0</v>
      </c>
      <c r="H56" s="195">
        <v>41.92</v>
      </c>
      <c r="I56" s="195">
        <v>0</v>
      </c>
      <c r="J56" s="195">
        <v>0</v>
      </c>
    </row>
    <row r="57" spans="1:10">
      <c r="A57" s="194">
        <v>238.5</v>
      </c>
      <c r="B57" s="194">
        <v>85.42</v>
      </c>
      <c r="C57" s="194">
        <v>0</v>
      </c>
      <c r="D57" s="194">
        <v>0</v>
      </c>
      <c r="E57" s="194">
        <v>42.67</v>
      </c>
      <c r="F57" s="194">
        <v>0</v>
      </c>
      <c r="G57" s="194">
        <v>0</v>
      </c>
      <c r="H57" s="194">
        <v>42.67</v>
      </c>
      <c r="I57" s="194">
        <v>0</v>
      </c>
      <c r="J57" s="194">
        <v>0</v>
      </c>
    </row>
    <row r="58" spans="1:10">
      <c r="A58" s="195">
        <v>243</v>
      </c>
      <c r="B58" s="195">
        <v>87</v>
      </c>
      <c r="C58" s="195">
        <v>0</v>
      </c>
      <c r="D58" s="195">
        <v>0</v>
      </c>
      <c r="E58" s="195">
        <v>43.5</v>
      </c>
      <c r="F58" s="195">
        <v>0</v>
      </c>
      <c r="G58" s="195">
        <v>0</v>
      </c>
      <c r="H58" s="195">
        <v>43.5</v>
      </c>
      <c r="I58" s="195">
        <v>0</v>
      </c>
      <c r="J58" s="195">
        <v>0</v>
      </c>
    </row>
    <row r="59" spans="1:10">
      <c r="A59" s="194">
        <v>247.5</v>
      </c>
      <c r="B59" s="194">
        <v>88.58</v>
      </c>
      <c r="C59" s="194">
        <v>0</v>
      </c>
      <c r="D59" s="194">
        <v>0</v>
      </c>
      <c r="E59" s="194">
        <v>44.33</v>
      </c>
      <c r="F59" s="194">
        <v>0</v>
      </c>
      <c r="G59" s="194">
        <v>0</v>
      </c>
      <c r="H59" s="194">
        <v>44.33</v>
      </c>
      <c r="I59" s="194">
        <v>0</v>
      </c>
      <c r="J59" s="194">
        <v>0</v>
      </c>
    </row>
    <row r="60" spans="1:10">
      <c r="A60" s="195">
        <v>252</v>
      </c>
      <c r="B60" s="195">
        <v>90.25</v>
      </c>
      <c r="C60" s="195">
        <v>0</v>
      </c>
      <c r="D60" s="195">
        <v>0</v>
      </c>
      <c r="E60" s="195">
        <v>45.08</v>
      </c>
      <c r="F60" s="195">
        <v>0</v>
      </c>
      <c r="G60" s="195">
        <v>0</v>
      </c>
      <c r="H60" s="195">
        <v>45.08</v>
      </c>
      <c r="I60" s="195">
        <v>0</v>
      </c>
      <c r="J60" s="195">
        <v>0</v>
      </c>
    </row>
    <row r="61" spans="1:10">
      <c r="A61" s="194">
        <v>256.5</v>
      </c>
      <c r="B61" s="194">
        <v>91.83</v>
      </c>
      <c r="C61" s="194">
        <v>0</v>
      </c>
      <c r="D61" s="194">
        <v>0</v>
      </c>
      <c r="E61" s="194">
        <v>45.92</v>
      </c>
      <c r="F61" s="194">
        <v>0</v>
      </c>
      <c r="G61" s="194">
        <v>0</v>
      </c>
      <c r="H61" s="194">
        <v>45.92</v>
      </c>
      <c r="I61" s="194">
        <v>0</v>
      </c>
      <c r="J61" s="194">
        <v>0</v>
      </c>
    </row>
    <row r="62" spans="1:10">
      <c r="A62" s="195">
        <v>261</v>
      </c>
      <c r="B62" s="195">
        <v>93.42</v>
      </c>
      <c r="C62" s="195">
        <v>0</v>
      </c>
      <c r="D62" s="195">
        <v>0</v>
      </c>
      <c r="E62" s="195">
        <v>46.75</v>
      </c>
      <c r="F62" s="195">
        <v>0</v>
      </c>
      <c r="G62" s="195">
        <v>0</v>
      </c>
      <c r="H62" s="195">
        <v>46.75</v>
      </c>
      <c r="I62" s="195">
        <v>0</v>
      </c>
      <c r="J62" s="195">
        <v>0</v>
      </c>
    </row>
    <row r="63" spans="1:10">
      <c r="A63" s="194">
        <v>265.5</v>
      </c>
      <c r="B63" s="194">
        <v>95.08</v>
      </c>
      <c r="C63" s="194">
        <v>0</v>
      </c>
      <c r="D63" s="194">
        <v>0</v>
      </c>
      <c r="E63" s="194">
        <v>47.5</v>
      </c>
      <c r="F63" s="194">
        <v>0</v>
      </c>
      <c r="G63" s="194">
        <v>0</v>
      </c>
      <c r="H63" s="194">
        <v>47.5</v>
      </c>
      <c r="I63" s="194">
        <v>0</v>
      </c>
      <c r="J63" s="194">
        <v>0</v>
      </c>
    </row>
    <row r="64" spans="1:10">
      <c r="A64" s="195">
        <v>270</v>
      </c>
      <c r="B64" s="195">
        <v>96.67</v>
      </c>
      <c r="C64" s="195">
        <v>0</v>
      </c>
      <c r="D64" s="195">
        <v>0</v>
      </c>
      <c r="E64" s="195">
        <v>48.33</v>
      </c>
      <c r="F64" s="195">
        <v>0</v>
      </c>
      <c r="G64" s="195">
        <v>0</v>
      </c>
      <c r="H64" s="195">
        <v>48.33</v>
      </c>
      <c r="I64" s="195">
        <v>0</v>
      </c>
      <c r="J64" s="195">
        <v>0</v>
      </c>
    </row>
    <row r="65" spans="1:10">
      <c r="A65" s="194">
        <v>274.5</v>
      </c>
      <c r="B65" s="194">
        <v>98.25</v>
      </c>
      <c r="C65" s="194">
        <v>0</v>
      </c>
      <c r="D65" s="194">
        <v>0</v>
      </c>
      <c r="E65" s="194">
        <v>49.17</v>
      </c>
      <c r="F65" s="194">
        <v>0</v>
      </c>
      <c r="G65" s="194">
        <v>0</v>
      </c>
      <c r="H65" s="194">
        <v>49.17</v>
      </c>
      <c r="I65" s="194">
        <v>0</v>
      </c>
      <c r="J65" s="194">
        <v>0</v>
      </c>
    </row>
    <row r="66" spans="1:10">
      <c r="A66" s="195">
        <v>279</v>
      </c>
      <c r="B66" s="195">
        <v>99.92</v>
      </c>
      <c r="C66" s="195">
        <v>0</v>
      </c>
      <c r="D66" s="195">
        <v>0</v>
      </c>
      <c r="E66" s="195">
        <v>49.92</v>
      </c>
      <c r="F66" s="195">
        <v>0</v>
      </c>
      <c r="G66" s="195">
        <v>0</v>
      </c>
      <c r="H66" s="195">
        <v>49.92</v>
      </c>
      <c r="I66" s="195">
        <v>0</v>
      </c>
      <c r="J66" s="195">
        <v>0</v>
      </c>
    </row>
    <row r="67" spans="1:10">
      <c r="A67" s="194">
        <v>283.5</v>
      </c>
      <c r="B67" s="194">
        <v>101.5</v>
      </c>
      <c r="C67" s="194">
        <v>0</v>
      </c>
      <c r="D67" s="194">
        <v>0</v>
      </c>
      <c r="E67" s="194">
        <v>50.75</v>
      </c>
      <c r="F67" s="194">
        <v>0</v>
      </c>
      <c r="G67" s="194">
        <v>0</v>
      </c>
      <c r="H67" s="194">
        <v>50.75</v>
      </c>
      <c r="I67" s="194">
        <v>0</v>
      </c>
      <c r="J67" s="194">
        <v>0</v>
      </c>
    </row>
    <row r="68" spans="1:10">
      <c r="A68" s="195">
        <v>288</v>
      </c>
      <c r="B68" s="195">
        <v>103.08</v>
      </c>
      <c r="C68" s="195">
        <v>0</v>
      </c>
      <c r="D68" s="195">
        <v>0</v>
      </c>
      <c r="E68" s="195">
        <v>51.58</v>
      </c>
      <c r="F68" s="195">
        <v>0</v>
      </c>
      <c r="G68" s="195">
        <v>0</v>
      </c>
      <c r="H68" s="195">
        <v>51.58</v>
      </c>
      <c r="I68" s="195">
        <v>0</v>
      </c>
      <c r="J68" s="195">
        <v>0</v>
      </c>
    </row>
    <row r="69" spans="1:10">
      <c r="A69" s="194">
        <v>292.5</v>
      </c>
      <c r="B69" s="194">
        <v>104.75</v>
      </c>
      <c r="C69" s="194">
        <v>0</v>
      </c>
      <c r="D69" s="194">
        <v>0</v>
      </c>
      <c r="E69" s="194">
        <v>52.33</v>
      </c>
      <c r="F69" s="194">
        <v>0</v>
      </c>
      <c r="G69" s="194">
        <v>0</v>
      </c>
      <c r="H69" s="194">
        <v>52.33</v>
      </c>
      <c r="I69" s="194">
        <v>0</v>
      </c>
      <c r="J69" s="194">
        <v>0</v>
      </c>
    </row>
    <row r="70" spans="1:10">
      <c r="A70" s="195">
        <v>297</v>
      </c>
      <c r="B70" s="195">
        <v>106.33</v>
      </c>
      <c r="C70" s="195">
        <v>0</v>
      </c>
      <c r="D70" s="195">
        <v>0</v>
      </c>
      <c r="E70" s="195">
        <v>53.17</v>
      </c>
      <c r="F70" s="195">
        <v>0</v>
      </c>
      <c r="G70" s="195">
        <v>0</v>
      </c>
      <c r="H70" s="195">
        <v>53.17</v>
      </c>
      <c r="I70" s="195">
        <v>0</v>
      </c>
      <c r="J70" s="195">
        <v>0</v>
      </c>
    </row>
    <row r="71" spans="1:10">
      <c r="A71" s="194">
        <v>301.5</v>
      </c>
      <c r="B71" s="194">
        <v>107.92</v>
      </c>
      <c r="C71" s="194">
        <v>0</v>
      </c>
      <c r="D71" s="194">
        <v>0</v>
      </c>
      <c r="E71" s="194">
        <v>54</v>
      </c>
      <c r="F71" s="194">
        <v>0</v>
      </c>
      <c r="G71" s="194">
        <v>0</v>
      </c>
      <c r="H71" s="194">
        <v>54</v>
      </c>
      <c r="I71" s="194">
        <v>0</v>
      </c>
      <c r="J71" s="194">
        <v>0</v>
      </c>
    </row>
    <row r="72" spans="1:10">
      <c r="A72" s="195">
        <v>306</v>
      </c>
      <c r="B72" s="195">
        <v>109.58</v>
      </c>
      <c r="C72" s="195">
        <v>0</v>
      </c>
      <c r="D72" s="195">
        <v>0</v>
      </c>
      <c r="E72" s="195">
        <v>54.83</v>
      </c>
      <c r="F72" s="195">
        <v>0</v>
      </c>
      <c r="G72" s="195">
        <v>0</v>
      </c>
      <c r="H72" s="195">
        <v>54.83</v>
      </c>
      <c r="I72" s="195">
        <v>0</v>
      </c>
      <c r="J72" s="195">
        <v>0</v>
      </c>
    </row>
    <row r="73" spans="1:10">
      <c r="A73" s="194">
        <v>310.5</v>
      </c>
      <c r="B73" s="194">
        <v>111.17</v>
      </c>
      <c r="C73" s="194">
        <v>0</v>
      </c>
      <c r="D73" s="194">
        <v>0</v>
      </c>
      <c r="E73" s="194">
        <v>55.58</v>
      </c>
      <c r="F73" s="194">
        <v>0</v>
      </c>
      <c r="G73" s="194">
        <v>0</v>
      </c>
      <c r="H73" s="194">
        <v>55.58</v>
      </c>
      <c r="I73" s="194">
        <v>0</v>
      </c>
      <c r="J73" s="194">
        <v>0</v>
      </c>
    </row>
    <row r="74" spans="1:10">
      <c r="A74" s="195">
        <v>315</v>
      </c>
      <c r="B74" s="195">
        <v>112.75</v>
      </c>
      <c r="C74" s="195">
        <v>0</v>
      </c>
      <c r="D74" s="195">
        <v>0</v>
      </c>
      <c r="E74" s="195">
        <v>56.42</v>
      </c>
      <c r="F74" s="195">
        <v>0</v>
      </c>
      <c r="G74" s="195">
        <v>0</v>
      </c>
      <c r="H74" s="195">
        <v>56.42</v>
      </c>
      <c r="I74" s="195">
        <v>0</v>
      </c>
      <c r="J74" s="195">
        <v>0</v>
      </c>
    </row>
    <row r="75" spans="1:10">
      <c r="A75" s="194">
        <v>319.5</v>
      </c>
      <c r="B75" s="194">
        <v>114.42</v>
      </c>
      <c r="C75" s="194">
        <v>0</v>
      </c>
      <c r="D75" s="194">
        <v>0</v>
      </c>
      <c r="E75" s="194">
        <v>57.25</v>
      </c>
      <c r="F75" s="194">
        <v>0</v>
      </c>
      <c r="G75" s="194">
        <v>0</v>
      </c>
      <c r="H75" s="194">
        <v>57.25</v>
      </c>
      <c r="I75" s="194">
        <v>0</v>
      </c>
      <c r="J75" s="194">
        <v>0</v>
      </c>
    </row>
    <row r="76" spans="1:10">
      <c r="A76" s="195">
        <v>324</v>
      </c>
      <c r="B76" s="195">
        <v>116</v>
      </c>
      <c r="C76" s="195">
        <v>0</v>
      </c>
      <c r="D76" s="195">
        <v>0</v>
      </c>
      <c r="E76" s="195">
        <v>58</v>
      </c>
      <c r="F76" s="195">
        <v>0</v>
      </c>
      <c r="G76" s="195">
        <v>0</v>
      </c>
      <c r="H76" s="195">
        <v>58</v>
      </c>
      <c r="I76" s="195">
        <v>0</v>
      </c>
      <c r="J76" s="195">
        <v>0</v>
      </c>
    </row>
    <row r="77" spans="1:10">
      <c r="A77" s="194">
        <v>328.5</v>
      </c>
      <c r="B77" s="194">
        <v>117.67</v>
      </c>
      <c r="C77" s="194">
        <v>0</v>
      </c>
      <c r="D77" s="194">
        <v>0</v>
      </c>
      <c r="E77" s="194">
        <v>58.83</v>
      </c>
      <c r="F77" s="194">
        <v>0</v>
      </c>
      <c r="G77" s="194">
        <v>0</v>
      </c>
      <c r="H77" s="194">
        <v>58.83</v>
      </c>
      <c r="I77" s="194">
        <v>0</v>
      </c>
      <c r="J77" s="194">
        <v>0</v>
      </c>
    </row>
    <row r="78" spans="1:10">
      <c r="A78" s="195">
        <v>333</v>
      </c>
      <c r="B78" s="195">
        <v>119.25</v>
      </c>
      <c r="C78" s="195">
        <v>0</v>
      </c>
      <c r="D78" s="195">
        <v>0</v>
      </c>
      <c r="E78" s="195">
        <v>59.67</v>
      </c>
      <c r="F78" s="195">
        <v>0</v>
      </c>
      <c r="G78" s="195">
        <v>0</v>
      </c>
      <c r="H78" s="195">
        <v>59.67</v>
      </c>
      <c r="I78" s="195">
        <v>0</v>
      </c>
      <c r="J78" s="195">
        <v>0</v>
      </c>
    </row>
    <row r="79" spans="1:10">
      <c r="A79" s="194">
        <v>337.5</v>
      </c>
      <c r="B79" s="194">
        <v>120.83</v>
      </c>
      <c r="C79" s="194">
        <v>0</v>
      </c>
      <c r="D79" s="194">
        <v>0</v>
      </c>
      <c r="E79" s="194">
        <v>60.42</v>
      </c>
      <c r="F79" s="194">
        <v>0</v>
      </c>
      <c r="G79" s="194">
        <v>0</v>
      </c>
      <c r="H79" s="194">
        <v>60.42</v>
      </c>
      <c r="I79" s="194">
        <v>0</v>
      </c>
      <c r="J79" s="194">
        <v>0</v>
      </c>
    </row>
    <row r="80" spans="1:10">
      <c r="A80" s="195">
        <v>342</v>
      </c>
      <c r="B80" s="195">
        <v>122.5</v>
      </c>
      <c r="C80" s="195">
        <v>0</v>
      </c>
      <c r="D80" s="195">
        <v>0</v>
      </c>
      <c r="E80" s="195">
        <v>61.25</v>
      </c>
      <c r="F80" s="195">
        <v>0</v>
      </c>
      <c r="G80" s="195">
        <v>0</v>
      </c>
      <c r="H80" s="195">
        <v>61.25</v>
      </c>
      <c r="I80" s="195">
        <v>0</v>
      </c>
      <c r="J80" s="195">
        <v>0</v>
      </c>
    </row>
    <row r="81" spans="1:10">
      <c r="A81" s="194">
        <v>346.5</v>
      </c>
      <c r="B81" s="194">
        <v>124.08</v>
      </c>
      <c r="C81" s="194">
        <v>0</v>
      </c>
      <c r="D81" s="194">
        <v>0</v>
      </c>
      <c r="E81" s="194">
        <v>62.08</v>
      </c>
      <c r="F81" s="194">
        <v>0</v>
      </c>
      <c r="G81" s="194">
        <v>0</v>
      </c>
      <c r="H81" s="194">
        <v>62.08</v>
      </c>
      <c r="I81" s="194">
        <v>0</v>
      </c>
      <c r="J81" s="194">
        <v>0</v>
      </c>
    </row>
    <row r="82" spans="1:10">
      <c r="A82" s="195">
        <v>351</v>
      </c>
      <c r="B82" s="195">
        <v>125.67</v>
      </c>
      <c r="C82" s="195">
        <v>0</v>
      </c>
      <c r="D82" s="195">
        <v>0</v>
      </c>
      <c r="E82" s="195">
        <v>62.83</v>
      </c>
      <c r="F82" s="195">
        <v>0</v>
      </c>
      <c r="G82" s="195">
        <v>0</v>
      </c>
      <c r="H82" s="195">
        <v>62.83</v>
      </c>
      <c r="I82" s="195">
        <v>0</v>
      </c>
      <c r="J82" s="195">
        <v>0</v>
      </c>
    </row>
    <row r="83" spans="1:10">
      <c r="A83" s="194">
        <v>355.5</v>
      </c>
      <c r="B83" s="194">
        <v>127.33</v>
      </c>
      <c r="C83" s="194">
        <v>0</v>
      </c>
      <c r="D83" s="194">
        <v>0</v>
      </c>
      <c r="E83" s="194">
        <v>63.67</v>
      </c>
      <c r="F83" s="194">
        <v>0</v>
      </c>
      <c r="G83" s="194">
        <v>0</v>
      </c>
      <c r="H83" s="194">
        <v>63.67</v>
      </c>
      <c r="I83" s="194">
        <v>0</v>
      </c>
      <c r="J83" s="194">
        <v>0</v>
      </c>
    </row>
    <row r="84" spans="1:10">
      <c r="A84" s="195">
        <v>360</v>
      </c>
      <c r="B84" s="195">
        <v>128.91999999999999</v>
      </c>
      <c r="C84" s="195">
        <v>0</v>
      </c>
      <c r="D84" s="195">
        <v>0</v>
      </c>
      <c r="E84" s="195">
        <v>64.5</v>
      </c>
      <c r="F84" s="195">
        <v>0</v>
      </c>
      <c r="G84" s="195">
        <v>0</v>
      </c>
      <c r="H84" s="195">
        <v>64.5</v>
      </c>
      <c r="I84" s="195">
        <v>0</v>
      </c>
      <c r="J84" s="195">
        <v>0</v>
      </c>
    </row>
    <row r="85" spans="1:10">
      <c r="A85" s="194">
        <v>364.5</v>
      </c>
      <c r="B85" s="194">
        <v>130.5</v>
      </c>
      <c r="C85" s="194">
        <v>0</v>
      </c>
      <c r="D85" s="194">
        <v>0</v>
      </c>
      <c r="E85" s="194">
        <v>65.25</v>
      </c>
      <c r="F85" s="194">
        <v>0</v>
      </c>
      <c r="G85" s="194">
        <v>0</v>
      </c>
      <c r="H85" s="194">
        <v>65.25</v>
      </c>
      <c r="I85" s="194">
        <v>0</v>
      </c>
      <c r="J85" s="194">
        <v>0</v>
      </c>
    </row>
    <row r="86" spans="1:10">
      <c r="A86" s="195">
        <v>369</v>
      </c>
      <c r="B86" s="195">
        <v>132.16999999999999</v>
      </c>
      <c r="C86" s="195">
        <v>0</v>
      </c>
      <c r="D86" s="195">
        <v>0</v>
      </c>
      <c r="E86" s="195">
        <v>66.08</v>
      </c>
      <c r="F86" s="195">
        <v>0</v>
      </c>
      <c r="G86" s="195">
        <v>0</v>
      </c>
      <c r="H86" s="195">
        <v>66.08</v>
      </c>
      <c r="I86" s="195">
        <v>0</v>
      </c>
      <c r="J86" s="195">
        <v>0</v>
      </c>
    </row>
    <row r="87" spans="1:10">
      <c r="A87" s="194">
        <v>373.5</v>
      </c>
      <c r="B87" s="194">
        <v>133.75</v>
      </c>
      <c r="C87" s="194">
        <v>0</v>
      </c>
      <c r="D87" s="194">
        <v>0</v>
      </c>
      <c r="E87" s="194">
        <v>66.92</v>
      </c>
      <c r="F87" s="194">
        <v>0</v>
      </c>
      <c r="G87" s="194">
        <v>0</v>
      </c>
      <c r="H87" s="194">
        <v>66.92</v>
      </c>
      <c r="I87" s="194">
        <v>0</v>
      </c>
      <c r="J87" s="194">
        <v>0</v>
      </c>
    </row>
    <row r="88" spans="1:10">
      <c r="A88" s="195">
        <v>378</v>
      </c>
      <c r="B88" s="195">
        <v>135.33000000000001</v>
      </c>
      <c r="C88" s="195">
        <v>0</v>
      </c>
      <c r="D88" s="195">
        <v>0</v>
      </c>
      <c r="E88" s="195">
        <v>67.67</v>
      </c>
      <c r="F88" s="195">
        <v>0</v>
      </c>
      <c r="G88" s="195">
        <v>0</v>
      </c>
      <c r="H88" s="195">
        <v>67.67</v>
      </c>
      <c r="I88" s="195">
        <v>0</v>
      </c>
      <c r="J88" s="195">
        <v>0</v>
      </c>
    </row>
    <row r="89" spans="1:10">
      <c r="A89" s="194">
        <v>382.5</v>
      </c>
      <c r="B89" s="194">
        <v>137</v>
      </c>
      <c r="C89" s="194">
        <v>0</v>
      </c>
      <c r="D89" s="194">
        <v>0</v>
      </c>
      <c r="E89" s="194">
        <v>68.5</v>
      </c>
      <c r="F89" s="194">
        <v>0</v>
      </c>
      <c r="G89" s="194">
        <v>0</v>
      </c>
      <c r="H89" s="194">
        <v>68.5</v>
      </c>
      <c r="I89" s="194">
        <v>0</v>
      </c>
      <c r="J89" s="194">
        <v>0</v>
      </c>
    </row>
    <row r="90" spans="1:10">
      <c r="A90" s="195">
        <v>387</v>
      </c>
      <c r="B90" s="195">
        <v>138.58000000000001</v>
      </c>
      <c r="C90" s="195">
        <v>0</v>
      </c>
      <c r="D90" s="195">
        <v>0</v>
      </c>
      <c r="E90" s="195">
        <v>69.33</v>
      </c>
      <c r="F90" s="195">
        <v>0</v>
      </c>
      <c r="G90" s="195">
        <v>0</v>
      </c>
      <c r="H90" s="195">
        <v>69.33</v>
      </c>
      <c r="I90" s="195">
        <v>0</v>
      </c>
      <c r="J90" s="195">
        <v>0</v>
      </c>
    </row>
    <row r="91" spans="1:10">
      <c r="A91" s="194">
        <v>391.5</v>
      </c>
      <c r="B91" s="194">
        <v>140.16999999999999</v>
      </c>
      <c r="C91" s="194">
        <v>0</v>
      </c>
      <c r="D91" s="194">
        <v>0</v>
      </c>
      <c r="E91" s="194">
        <v>70.08</v>
      </c>
      <c r="F91" s="194">
        <v>0</v>
      </c>
      <c r="G91" s="194">
        <v>0</v>
      </c>
      <c r="H91" s="194">
        <v>70.08</v>
      </c>
      <c r="I91" s="194">
        <v>0</v>
      </c>
      <c r="J91" s="194">
        <v>0</v>
      </c>
    </row>
    <row r="92" spans="1:10">
      <c r="A92" s="195">
        <v>396</v>
      </c>
      <c r="B92" s="195">
        <v>141.83000000000001</v>
      </c>
      <c r="C92" s="195">
        <v>0</v>
      </c>
      <c r="D92" s="195">
        <v>0</v>
      </c>
      <c r="E92" s="195">
        <v>70.92</v>
      </c>
      <c r="F92" s="195">
        <v>0</v>
      </c>
      <c r="G92" s="195">
        <v>0</v>
      </c>
      <c r="H92" s="195">
        <v>70.92</v>
      </c>
      <c r="I92" s="195">
        <v>0</v>
      </c>
      <c r="J92" s="195">
        <v>0</v>
      </c>
    </row>
    <row r="93" spans="1:10">
      <c r="A93" s="194">
        <v>400.5</v>
      </c>
      <c r="B93" s="194">
        <v>143.41999999999999</v>
      </c>
      <c r="C93" s="194">
        <v>0</v>
      </c>
      <c r="D93" s="194">
        <v>0</v>
      </c>
      <c r="E93" s="194">
        <v>71.75</v>
      </c>
      <c r="F93" s="194">
        <v>0</v>
      </c>
      <c r="G93" s="194">
        <v>0</v>
      </c>
      <c r="H93" s="194">
        <v>71.75</v>
      </c>
      <c r="I93" s="194">
        <v>0</v>
      </c>
      <c r="J93" s="194">
        <v>0</v>
      </c>
    </row>
    <row r="94" spans="1:10">
      <c r="A94" s="195">
        <v>405</v>
      </c>
      <c r="B94" s="195">
        <v>145</v>
      </c>
      <c r="C94" s="195">
        <v>0</v>
      </c>
      <c r="D94" s="195">
        <v>0</v>
      </c>
      <c r="E94" s="195">
        <v>72.5</v>
      </c>
      <c r="F94" s="195">
        <v>0</v>
      </c>
      <c r="G94" s="195">
        <v>0</v>
      </c>
      <c r="H94" s="195">
        <v>72.5</v>
      </c>
      <c r="I94" s="195">
        <v>0</v>
      </c>
      <c r="J94" s="195">
        <v>0</v>
      </c>
    </row>
    <row r="95" spans="1:10">
      <c r="A95" s="194">
        <v>409.5</v>
      </c>
      <c r="B95" s="194">
        <v>146.66999999999999</v>
      </c>
      <c r="C95" s="194">
        <v>0</v>
      </c>
      <c r="D95" s="194">
        <v>0</v>
      </c>
      <c r="E95" s="194">
        <v>73.33</v>
      </c>
      <c r="F95" s="194">
        <v>0</v>
      </c>
      <c r="G95" s="194">
        <v>0</v>
      </c>
      <c r="H95" s="194">
        <v>73.33</v>
      </c>
      <c r="I95" s="194">
        <v>0</v>
      </c>
      <c r="J95" s="194">
        <v>0</v>
      </c>
    </row>
    <row r="96" spans="1:10">
      <c r="A96" s="195">
        <v>414</v>
      </c>
      <c r="B96" s="195">
        <v>148.25</v>
      </c>
      <c r="C96" s="195">
        <v>0</v>
      </c>
      <c r="D96" s="195">
        <v>0</v>
      </c>
      <c r="E96" s="195">
        <v>74.17</v>
      </c>
      <c r="F96" s="195">
        <v>0</v>
      </c>
      <c r="G96" s="195">
        <v>0</v>
      </c>
      <c r="H96" s="195">
        <v>74.17</v>
      </c>
      <c r="I96" s="195">
        <v>0</v>
      </c>
      <c r="J96" s="195">
        <v>0</v>
      </c>
    </row>
    <row r="97" spans="1:10">
      <c r="A97" s="194">
        <v>418.5</v>
      </c>
      <c r="B97" s="194">
        <v>149.83000000000001</v>
      </c>
      <c r="C97" s="194">
        <v>0</v>
      </c>
      <c r="D97" s="194">
        <v>0</v>
      </c>
      <c r="E97" s="194">
        <v>74.92</v>
      </c>
      <c r="F97" s="194">
        <v>0</v>
      </c>
      <c r="G97" s="194">
        <v>0</v>
      </c>
      <c r="H97" s="194">
        <v>74.92</v>
      </c>
      <c r="I97" s="194">
        <v>0</v>
      </c>
      <c r="J97" s="194">
        <v>0</v>
      </c>
    </row>
    <row r="98" spans="1:10">
      <c r="A98" s="195">
        <v>423</v>
      </c>
      <c r="B98" s="195">
        <v>151.5</v>
      </c>
      <c r="C98" s="195">
        <v>0</v>
      </c>
      <c r="D98" s="195">
        <v>0</v>
      </c>
      <c r="E98" s="195">
        <v>75.75</v>
      </c>
      <c r="F98" s="195">
        <v>0</v>
      </c>
      <c r="G98" s="195">
        <v>0</v>
      </c>
      <c r="H98" s="195">
        <v>75.75</v>
      </c>
      <c r="I98" s="195">
        <v>0</v>
      </c>
      <c r="J98" s="195">
        <v>0</v>
      </c>
    </row>
    <row r="99" spans="1:10">
      <c r="A99" s="194">
        <v>427.5</v>
      </c>
      <c r="B99" s="194">
        <v>153.08000000000001</v>
      </c>
      <c r="C99" s="194">
        <v>0</v>
      </c>
      <c r="D99" s="194">
        <v>0</v>
      </c>
      <c r="E99" s="194">
        <v>76.58</v>
      </c>
      <c r="F99" s="194">
        <v>0</v>
      </c>
      <c r="G99" s="194">
        <v>0</v>
      </c>
      <c r="H99" s="194">
        <v>76.58</v>
      </c>
      <c r="I99" s="194">
        <v>0</v>
      </c>
      <c r="J99" s="194">
        <v>0</v>
      </c>
    </row>
    <row r="100" spans="1:10">
      <c r="A100" s="195">
        <v>432</v>
      </c>
      <c r="B100" s="195">
        <v>154.66999999999999</v>
      </c>
      <c r="C100" s="195">
        <v>0</v>
      </c>
      <c r="D100" s="195">
        <v>0</v>
      </c>
      <c r="E100" s="195">
        <v>77.33</v>
      </c>
      <c r="F100" s="195">
        <v>0</v>
      </c>
      <c r="G100" s="195">
        <v>0</v>
      </c>
      <c r="H100" s="195">
        <v>77.33</v>
      </c>
      <c r="I100" s="195">
        <v>0</v>
      </c>
      <c r="J100" s="195">
        <v>0</v>
      </c>
    </row>
    <row r="101" spans="1:10">
      <c r="A101" s="194">
        <v>436.5</v>
      </c>
      <c r="B101" s="194">
        <v>156.33000000000001</v>
      </c>
      <c r="C101" s="194">
        <v>0</v>
      </c>
      <c r="D101" s="194">
        <v>0</v>
      </c>
      <c r="E101" s="194">
        <v>78.17</v>
      </c>
      <c r="F101" s="194">
        <v>0</v>
      </c>
      <c r="G101" s="194">
        <v>0</v>
      </c>
      <c r="H101" s="194">
        <v>78.17</v>
      </c>
      <c r="I101" s="194">
        <v>0</v>
      </c>
      <c r="J101" s="194">
        <v>0</v>
      </c>
    </row>
    <row r="102" spans="1:10">
      <c r="A102" s="195">
        <v>441</v>
      </c>
      <c r="B102" s="195">
        <v>157.91999999999999</v>
      </c>
      <c r="C102" s="195">
        <v>0</v>
      </c>
      <c r="D102" s="195">
        <v>0</v>
      </c>
      <c r="E102" s="195">
        <v>79</v>
      </c>
      <c r="F102" s="195">
        <v>0</v>
      </c>
      <c r="G102" s="195">
        <v>0</v>
      </c>
      <c r="H102" s="195">
        <v>79</v>
      </c>
      <c r="I102" s="195">
        <v>0</v>
      </c>
      <c r="J102" s="195">
        <v>0</v>
      </c>
    </row>
    <row r="103" spans="1:10">
      <c r="A103" s="194">
        <v>445.5</v>
      </c>
      <c r="B103" s="194">
        <v>159.5</v>
      </c>
      <c r="C103" s="194">
        <v>0</v>
      </c>
      <c r="D103" s="194">
        <v>0</v>
      </c>
      <c r="E103" s="194">
        <v>79.83</v>
      </c>
      <c r="F103" s="194">
        <v>0</v>
      </c>
      <c r="G103" s="194">
        <v>0</v>
      </c>
      <c r="H103" s="194">
        <v>79.83</v>
      </c>
      <c r="I103" s="194">
        <v>0</v>
      </c>
      <c r="J103" s="194">
        <v>0</v>
      </c>
    </row>
    <row r="104" spans="1:10">
      <c r="A104" s="195">
        <v>450</v>
      </c>
      <c r="B104" s="195">
        <v>161.16999999999999</v>
      </c>
      <c r="C104" s="195">
        <v>0</v>
      </c>
      <c r="D104" s="195">
        <v>0</v>
      </c>
      <c r="E104" s="195">
        <v>80.58</v>
      </c>
      <c r="F104" s="195">
        <v>0</v>
      </c>
      <c r="G104" s="195">
        <v>0</v>
      </c>
      <c r="H104" s="195">
        <v>80.58</v>
      </c>
      <c r="I104" s="195">
        <v>0</v>
      </c>
      <c r="J104" s="195">
        <v>0</v>
      </c>
    </row>
    <row r="105" spans="1:10">
      <c r="A105" s="194">
        <v>454.5</v>
      </c>
      <c r="B105" s="194">
        <v>162.75</v>
      </c>
      <c r="C105" s="194">
        <v>0</v>
      </c>
      <c r="D105" s="194">
        <v>0</v>
      </c>
      <c r="E105" s="194">
        <v>81.42</v>
      </c>
      <c r="F105" s="194">
        <v>0</v>
      </c>
      <c r="G105" s="194">
        <v>0</v>
      </c>
      <c r="H105" s="194">
        <v>81.42</v>
      </c>
      <c r="I105" s="194">
        <v>0</v>
      </c>
      <c r="J105" s="194">
        <v>0</v>
      </c>
    </row>
    <row r="106" spans="1:10">
      <c r="A106" s="195">
        <v>459</v>
      </c>
      <c r="B106" s="195">
        <v>164.33</v>
      </c>
      <c r="C106" s="195">
        <v>0</v>
      </c>
      <c r="D106" s="195">
        <v>0</v>
      </c>
      <c r="E106" s="195">
        <v>82.25</v>
      </c>
      <c r="F106" s="195">
        <v>0</v>
      </c>
      <c r="G106" s="195">
        <v>0</v>
      </c>
      <c r="H106" s="195">
        <v>82.25</v>
      </c>
      <c r="I106" s="195">
        <v>0</v>
      </c>
      <c r="J106" s="195">
        <v>0</v>
      </c>
    </row>
    <row r="107" spans="1:10">
      <c r="A107" s="194">
        <v>463.5</v>
      </c>
      <c r="B107" s="194">
        <v>166</v>
      </c>
      <c r="C107" s="194">
        <v>0</v>
      </c>
      <c r="D107" s="194">
        <v>0</v>
      </c>
      <c r="E107" s="194">
        <v>83</v>
      </c>
      <c r="F107" s="194">
        <v>0</v>
      </c>
      <c r="G107" s="194">
        <v>0</v>
      </c>
      <c r="H107" s="194">
        <v>83</v>
      </c>
      <c r="I107" s="194">
        <v>0</v>
      </c>
      <c r="J107" s="194">
        <v>0</v>
      </c>
    </row>
    <row r="108" spans="1:10">
      <c r="A108" s="195">
        <v>468</v>
      </c>
      <c r="B108" s="195">
        <v>167.58</v>
      </c>
      <c r="C108" s="195">
        <v>0</v>
      </c>
      <c r="D108" s="195">
        <v>0</v>
      </c>
      <c r="E108" s="195">
        <v>83.83</v>
      </c>
      <c r="F108" s="195">
        <v>0</v>
      </c>
      <c r="G108" s="195">
        <v>0</v>
      </c>
      <c r="H108" s="195">
        <v>83.83</v>
      </c>
      <c r="I108" s="195">
        <v>0</v>
      </c>
      <c r="J108" s="195">
        <v>0</v>
      </c>
    </row>
    <row r="109" spans="1:10">
      <c r="A109" s="194">
        <v>472.5</v>
      </c>
      <c r="B109" s="194">
        <v>169.17</v>
      </c>
      <c r="C109" s="194">
        <v>0</v>
      </c>
      <c r="D109" s="194">
        <v>0</v>
      </c>
      <c r="E109" s="194">
        <v>84.67</v>
      </c>
      <c r="F109" s="194">
        <v>0</v>
      </c>
      <c r="G109" s="194">
        <v>0</v>
      </c>
      <c r="H109" s="194">
        <v>84.67</v>
      </c>
      <c r="I109" s="194">
        <v>0</v>
      </c>
      <c r="J109" s="194">
        <v>0</v>
      </c>
    </row>
    <row r="110" spans="1:10">
      <c r="A110" s="195">
        <v>477</v>
      </c>
      <c r="B110" s="195">
        <v>170.83</v>
      </c>
      <c r="C110" s="195">
        <v>0</v>
      </c>
      <c r="D110" s="195">
        <v>0</v>
      </c>
      <c r="E110" s="195">
        <v>85.42</v>
      </c>
      <c r="F110" s="195">
        <v>0</v>
      </c>
      <c r="G110" s="195">
        <v>0</v>
      </c>
      <c r="H110" s="195">
        <v>85.42</v>
      </c>
      <c r="I110" s="195">
        <v>0</v>
      </c>
      <c r="J110" s="195">
        <v>0</v>
      </c>
    </row>
    <row r="111" spans="1:10">
      <c r="A111" s="194">
        <v>481.5</v>
      </c>
      <c r="B111" s="194">
        <v>172.42</v>
      </c>
      <c r="C111" s="194">
        <v>0</v>
      </c>
      <c r="D111" s="194">
        <v>0</v>
      </c>
      <c r="E111" s="194">
        <v>86.25</v>
      </c>
      <c r="F111" s="194">
        <v>0</v>
      </c>
      <c r="G111" s="194">
        <v>0</v>
      </c>
      <c r="H111" s="194">
        <v>86.25</v>
      </c>
      <c r="I111" s="194">
        <v>0</v>
      </c>
      <c r="J111" s="194">
        <v>0</v>
      </c>
    </row>
    <row r="112" spans="1:10">
      <c r="A112" s="195">
        <v>486</v>
      </c>
      <c r="B112" s="195">
        <v>174.08</v>
      </c>
      <c r="C112" s="195">
        <v>0</v>
      </c>
      <c r="D112" s="195">
        <v>0</v>
      </c>
      <c r="E112" s="195">
        <v>87.08</v>
      </c>
      <c r="F112" s="195">
        <v>0</v>
      </c>
      <c r="G112" s="195">
        <v>0</v>
      </c>
      <c r="H112" s="195">
        <v>87.08</v>
      </c>
      <c r="I112" s="195">
        <v>0</v>
      </c>
      <c r="J112" s="195">
        <v>0</v>
      </c>
    </row>
    <row r="113" spans="1:10">
      <c r="A113" s="194">
        <v>490.5</v>
      </c>
      <c r="B113" s="194">
        <v>175.67</v>
      </c>
      <c r="C113" s="194">
        <v>0</v>
      </c>
      <c r="D113" s="194">
        <v>0</v>
      </c>
      <c r="E113" s="194">
        <v>87.83</v>
      </c>
      <c r="F113" s="194">
        <v>0</v>
      </c>
      <c r="G113" s="194">
        <v>0</v>
      </c>
      <c r="H113" s="194">
        <v>87.83</v>
      </c>
      <c r="I113" s="194">
        <v>0</v>
      </c>
      <c r="J113" s="194">
        <v>0</v>
      </c>
    </row>
    <row r="114" spans="1:10">
      <c r="A114" s="195">
        <v>495</v>
      </c>
      <c r="B114" s="195">
        <v>177.25</v>
      </c>
      <c r="C114" s="195">
        <v>0</v>
      </c>
      <c r="D114" s="195">
        <v>0</v>
      </c>
      <c r="E114" s="195">
        <v>88.67</v>
      </c>
      <c r="F114" s="195">
        <v>0</v>
      </c>
      <c r="G114" s="195">
        <v>0</v>
      </c>
      <c r="H114" s="195">
        <v>88.67</v>
      </c>
      <c r="I114" s="195">
        <v>0</v>
      </c>
      <c r="J114" s="195">
        <v>0</v>
      </c>
    </row>
    <row r="115" spans="1:10">
      <c r="A115" s="194">
        <v>499.5</v>
      </c>
      <c r="B115" s="194">
        <v>178.92</v>
      </c>
      <c r="C115" s="194">
        <v>0</v>
      </c>
      <c r="D115" s="194">
        <v>0</v>
      </c>
      <c r="E115" s="194">
        <v>89.5</v>
      </c>
      <c r="F115" s="194">
        <v>0</v>
      </c>
      <c r="G115" s="194">
        <v>0</v>
      </c>
      <c r="H115" s="194">
        <v>89.5</v>
      </c>
      <c r="I115" s="194">
        <v>0</v>
      </c>
      <c r="J115" s="194">
        <v>0</v>
      </c>
    </row>
    <row r="116" spans="1:10">
      <c r="A116" s="195">
        <v>504</v>
      </c>
      <c r="B116" s="195">
        <v>180.5</v>
      </c>
      <c r="C116" s="195">
        <v>0</v>
      </c>
      <c r="D116" s="195">
        <v>0</v>
      </c>
      <c r="E116" s="195">
        <v>90.25</v>
      </c>
      <c r="F116" s="195">
        <v>0</v>
      </c>
      <c r="G116" s="195">
        <v>0</v>
      </c>
      <c r="H116" s="195">
        <v>90.25</v>
      </c>
      <c r="I116" s="195">
        <v>0</v>
      </c>
      <c r="J116" s="195">
        <v>0</v>
      </c>
    </row>
    <row r="117" spans="1:10">
      <c r="A117" s="194">
        <v>508.5</v>
      </c>
      <c r="B117" s="194">
        <v>182.08</v>
      </c>
      <c r="C117" s="194">
        <v>0</v>
      </c>
      <c r="D117" s="194">
        <v>0</v>
      </c>
      <c r="E117" s="194">
        <v>91.08</v>
      </c>
      <c r="F117" s="194">
        <v>0</v>
      </c>
      <c r="G117" s="194">
        <v>0</v>
      </c>
      <c r="H117" s="194">
        <v>91.08</v>
      </c>
      <c r="I117" s="194">
        <v>0</v>
      </c>
      <c r="J117" s="194">
        <v>0</v>
      </c>
    </row>
    <row r="118" spans="1:10">
      <c r="A118" s="195">
        <v>513</v>
      </c>
      <c r="B118" s="195">
        <v>183.75</v>
      </c>
      <c r="C118" s="195">
        <v>0</v>
      </c>
      <c r="D118" s="195">
        <v>0</v>
      </c>
      <c r="E118" s="195">
        <v>91.92</v>
      </c>
      <c r="F118" s="195">
        <v>0</v>
      </c>
      <c r="G118" s="195">
        <v>0</v>
      </c>
      <c r="H118" s="195">
        <v>91.92</v>
      </c>
      <c r="I118" s="195">
        <v>0</v>
      </c>
      <c r="J118" s="195">
        <v>0</v>
      </c>
    </row>
    <row r="119" spans="1:10">
      <c r="A119" s="194">
        <v>517.5</v>
      </c>
      <c r="B119" s="194">
        <v>185.33</v>
      </c>
      <c r="C119" s="194">
        <v>0</v>
      </c>
      <c r="D119" s="194">
        <v>0</v>
      </c>
      <c r="E119" s="194">
        <v>92.67</v>
      </c>
      <c r="F119" s="194">
        <v>0</v>
      </c>
      <c r="G119" s="194">
        <v>0</v>
      </c>
      <c r="H119" s="194">
        <v>92.67</v>
      </c>
      <c r="I119" s="194">
        <v>0</v>
      </c>
      <c r="J119" s="194">
        <v>0</v>
      </c>
    </row>
    <row r="120" spans="1:10">
      <c r="A120" s="195">
        <v>522</v>
      </c>
      <c r="B120" s="195">
        <v>186.92</v>
      </c>
      <c r="C120" s="195">
        <v>0</v>
      </c>
      <c r="D120" s="195">
        <v>0</v>
      </c>
      <c r="E120" s="195">
        <v>93.5</v>
      </c>
      <c r="F120" s="195">
        <v>0</v>
      </c>
      <c r="G120" s="195">
        <v>0</v>
      </c>
      <c r="H120" s="195">
        <v>93.5</v>
      </c>
      <c r="I120" s="195">
        <v>0</v>
      </c>
      <c r="J120" s="195">
        <v>0</v>
      </c>
    </row>
    <row r="121" spans="1:10">
      <c r="A121" s="194">
        <v>526.5</v>
      </c>
      <c r="B121" s="194">
        <v>188.58</v>
      </c>
      <c r="C121" s="194">
        <v>0</v>
      </c>
      <c r="D121" s="194">
        <v>0</v>
      </c>
      <c r="E121" s="194">
        <v>94.33</v>
      </c>
      <c r="F121" s="194">
        <v>0</v>
      </c>
      <c r="G121" s="194">
        <v>0</v>
      </c>
      <c r="H121" s="194">
        <v>94.33</v>
      </c>
      <c r="I121" s="194">
        <v>0</v>
      </c>
      <c r="J121" s="194">
        <v>0</v>
      </c>
    </row>
    <row r="122" spans="1:10">
      <c r="A122" s="195">
        <v>531</v>
      </c>
      <c r="B122" s="195">
        <v>190.17</v>
      </c>
      <c r="C122" s="195">
        <v>0</v>
      </c>
      <c r="D122" s="195">
        <v>0</v>
      </c>
      <c r="E122" s="195">
        <v>95.08</v>
      </c>
      <c r="F122" s="195">
        <v>0</v>
      </c>
      <c r="G122" s="195">
        <v>0</v>
      </c>
      <c r="H122" s="195">
        <v>95.08</v>
      </c>
      <c r="I122" s="195">
        <v>0</v>
      </c>
      <c r="J122" s="195">
        <v>0</v>
      </c>
    </row>
    <row r="123" spans="1:10">
      <c r="A123" s="194">
        <v>535.5</v>
      </c>
      <c r="B123" s="194">
        <v>191.75</v>
      </c>
      <c r="C123" s="194">
        <v>0</v>
      </c>
      <c r="D123" s="194">
        <v>0</v>
      </c>
      <c r="E123" s="194">
        <v>95.92</v>
      </c>
      <c r="F123" s="194">
        <v>0</v>
      </c>
      <c r="G123" s="194">
        <v>0</v>
      </c>
      <c r="H123" s="194">
        <v>95.92</v>
      </c>
      <c r="I123" s="194">
        <v>0</v>
      </c>
      <c r="J123" s="194">
        <v>0</v>
      </c>
    </row>
    <row r="124" spans="1:10">
      <c r="A124" s="195">
        <v>540</v>
      </c>
      <c r="B124" s="195">
        <v>193.42</v>
      </c>
      <c r="C124" s="195">
        <v>0</v>
      </c>
      <c r="D124" s="195">
        <v>0</v>
      </c>
      <c r="E124" s="195">
        <v>96.75</v>
      </c>
      <c r="F124" s="195">
        <v>0</v>
      </c>
      <c r="G124" s="195">
        <v>0</v>
      </c>
      <c r="H124" s="195">
        <v>96.75</v>
      </c>
      <c r="I124" s="195">
        <v>0</v>
      </c>
      <c r="J124" s="195">
        <v>0</v>
      </c>
    </row>
    <row r="125" spans="1:10">
      <c r="A125" s="194">
        <v>544.5</v>
      </c>
      <c r="B125" s="194">
        <v>195</v>
      </c>
      <c r="C125" s="194">
        <v>0</v>
      </c>
      <c r="D125" s="194">
        <v>0</v>
      </c>
      <c r="E125" s="194">
        <v>97.5</v>
      </c>
      <c r="F125" s="194">
        <v>0</v>
      </c>
      <c r="G125" s="194">
        <v>0</v>
      </c>
      <c r="H125" s="194">
        <v>97.5</v>
      </c>
      <c r="I125" s="194">
        <v>0</v>
      </c>
      <c r="J125" s="194">
        <v>0</v>
      </c>
    </row>
    <row r="126" spans="1:10">
      <c r="A126" s="195">
        <v>549</v>
      </c>
      <c r="B126" s="195">
        <v>196.58</v>
      </c>
      <c r="C126" s="195">
        <v>0</v>
      </c>
      <c r="D126" s="195">
        <v>0</v>
      </c>
      <c r="E126" s="195">
        <v>98.33</v>
      </c>
      <c r="F126" s="195">
        <v>0</v>
      </c>
      <c r="G126" s="195">
        <v>0</v>
      </c>
      <c r="H126" s="195">
        <v>98.33</v>
      </c>
      <c r="I126" s="195">
        <v>0</v>
      </c>
      <c r="J126" s="195">
        <v>0</v>
      </c>
    </row>
    <row r="127" spans="1:10">
      <c r="A127" s="194">
        <v>553.5</v>
      </c>
      <c r="B127" s="194">
        <v>198.25</v>
      </c>
      <c r="C127" s="194">
        <v>0</v>
      </c>
      <c r="D127" s="194">
        <v>0</v>
      </c>
      <c r="E127" s="194">
        <v>99.17</v>
      </c>
      <c r="F127" s="194">
        <v>0</v>
      </c>
      <c r="G127" s="194">
        <v>0</v>
      </c>
      <c r="H127" s="194">
        <v>99.17</v>
      </c>
      <c r="I127" s="194">
        <v>0</v>
      </c>
      <c r="J127" s="194">
        <v>0</v>
      </c>
    </row>
    <row r="128" spans="1:10">
      <c r="A128" s="195">
        <v>558</v>
      </c>
      <c r="B128" s="195">
        <v>199.83</v>
      </c>
      <c r="C128" s="195">
        <v>0</v>
      </c>
      <c r="D128" s="195">
        <v>0</v>
      </c>
      <c r="E128" s="195">
        <v>99.92</v>
      </c>
      <c r="F128" s="195">
        <v>0</v>
      </c>
      <c r="G128" s="195">
        <v>0</v>
      </c>
      <c r="H128" s="195">
        <v>99.92</v>
      </c>
      <c r="I128" s="195">
        <v>0</v>
      </c>
      <c r="J128" s="195">
        <v>0</v>
      </c>
    </row>
    <row r="129" spans="1:10">
      <c r="A129" s="194">
        <v>562.5</v>
      </c>
      <c r="B129" s="194">
        <v>201.42</v>
      </c>
      <c r="C129" s="194">
        <v>0</v>
      </c>
      <c r="D129" s="194">
        <v>0</v>
      </c>
      <c r="E129" s="194">
        <v>100.75</v>
      </c>
      <c r="F129" s="194">
        <v>0</v>
      </c>
      <c r="G129" s="194">
        <v>0</v>
      </c>
      <c r="H129" s="194">
        <v>100.75</v>
      </c>
      <c r="I129" s="194">
        <v>0</v>
      </c>
      <c r="J129" s="194">
        <v>0</v>
      </c>
    </row>
    <row r="130" spans="1:10">
      <c r="A130" s="195">
        <v>567</v>
      </c>
      <c r="B130" s="195">
        <v>203.08</v>
      </c>
      <c r="C130" s="195">
        <v>0</v>
      </c>
      <c r="D130" s="195">
        <v>0</v>
      </c>
      <c r="E130" s="195">
        <v>101.58</v>
      </c>
      <c r="F130" s="195">
        <v>0</v>
      </c>
      <c r="G130" s="195">
        <v>0</v>
      </c>
      <c r="H130" s="195">
        <v>101.58</v>
      </c>
      <c r="I130" s="195">
        <v>0</v>
      </c>
      <c r="J130" s="195">
        <v>0</v>
      </c>
    </row>
    <row r="131" spans="1:10">
      <c r="A131" s="194">
        <v>571.5</v>
      </c>
      <c r="B131" s="194">
        <v>204.67</v>
      </c>
      <c r="C131" s="194">
        <v>0</v>
      </c>
      <c r="D131" s="194">
        <v>0</v>
      </c>
      <c r="E131" s="194">
        <v>102.33</v>
      </c>
      <c r="F131" s="194">
        <v>0</v>
      </c>
      <c r="G131" s="194">
        <v>0</v>
      </c>
      <c r="H131" s="194">
        <v>102.33</v>
      </c>
      <c r="I131" s="194">
        <v>0</v>
      </c>
      <c r="J131" s="194">
        <v>0</v>
      </c>
    </row>
    <row r="132" spans="1:10">
      <c r="A132" s="195">
        <v>576</v>
      </c>
      <c r="B132" s="195">
        <v>206.25</v>
      </c>
      <c r="C132" s="195">
        <v>0</v>
      </c>
      <c r="D132" s="195">
        <v>0</v>
      </c>
      <c r="E132" s="195">
        <v>103.17</v>
      </c>
      <c r="F132" s="195">
        <v>0</v>
      </c>
      <c r="G132" s="195">
        <v>0</v>
      </c>
      <c r="H132" s="195">
        <v>103.17</v>
      </c>
      <c r="I132" s="195">
        <v>0</v>
      </c>
      <c r="J132" s="195">
        <v>0</v>
      </c>
    </row>
    <row r="133" spans="1:10">
      <c r="A133" s="194">
        <v>580.5</v>
      </c>
      <c r="B133" s="194">
        <v>207.92</v>
      </c>
      <c r="C133" s="194">
        <v>0</v>
      </c>
      <c r="D133" s="194">
        <v>0</v>
      </c>
      <c r="E133" s="194">
        <v>104</v>
      </c>
      <c r="F133" s="194">
        <v>0</v>
      </c>
      <c r="G133" s="194">
        <v>0</v>
      </c>
      <c r="H133" s="194">
        <v>104</v>
      </c>
      <c r="I133" s="194">
        <v>0</v>
      </c>
      <c r="J133" s="194">
        <v>0</v>
      </c>
    </row>
    <row r="134" spans="1:10">
      <c r="A134" s="195">
        <v>585</v>
      </c>
      <c r="B134" s="195">
        <v>209.5</v>
      </c>
      <c r="C134" s="195">
        <v>0</v>
      </c>
      <c r="D134" s="195">
        <v>0</v>
      </c>
      <c r="E134" s="195">
        <v>104.75</v>
      </c>
      <c r="F134" s="195">
        <v>0</v>
      </c>
      <c r="G134" s="195">
        <v>0</v>
      </c>
      <c r="H134" s="195">
        <v>104.75</v>
      </c>
      <c r="I134" s="195">
        <v>0</v>
      </c>
      <c r="J134" s="195">
        <v>0</v>
      </c>
    </row>
    <row r="135" spans="1:10">
      <c r="A135" s="194">
        <v>589.5</v>
      </c>
      <c r="B135" s="194">
        <v>211.08</v>
      </c>
      <c r="C135" s="194">
        <v>0</v>
      </c>
      <c r="D135" s="194">
        <v>0</v>
      </c>
      <c r="E135" s="194">
        <v>105.58</v>
      </c>
      <c r="F135" s="194">
        <v>0</v>
      </c>
      <c r="G135" s="194">
        <v>0</v>
      </c>
      <c r="H135" s="194">
        <v>105.58</v>
      </c>
      <c r="I135" s="194">
        <v>0</v>
      </c>
      <c r="J135" s="194">
        <v>0</v>
      </c>
    </row>
    <row r="136" spans="1:10">
      <c r="A136" s="195">
        <v>594</v>
      </c>
      <c r="B136" s="195">
        <v>212.75</v>
      </c>
      <c r="C136" s="195">
        <v>0</v>
      </c>
      <c r="D136" s="195">
        <v>0</v>
      </c>
      <c r="E136" s="195">
        <v>106.42</v>
      </c>
      <c r="F136" s="195">
        <v>0</v>
      </c>
      <c r="G136" s="195">
        <v>0</v>
      </c>
      <c r="H136" s="195">
        <v>106.42</v>
      </c>
      <c r="I136" s="195">
        <v>0</v>
      </c>
      <c r="J136" s="195">
        <v>0</v>
      </c>
    </row>
    <row r="137" spans="1:10">
      <c r="A137" s="194">
        <v>598.5</v>
      </c>
      <c r="B137" s="194">
        <v>214.33</v>
      </c>
      <c r="C137" s="194">
        <v>0</v>
      </c>
      <c r="D137" s="194">
        <v>0</v>
      </c>
      <c r="E137" s="194">
        <v>107.25</v>
      </c>
      <c r="F137" s="194">
        <v>0</v>
      </c>
      <c r="G137" s="194">
        <v>0</v>
      </c>
      <c r="H137" s="194">
        <v>107.25</v>
      </c>
      <c r="I137" s="194">
        <v>0</v>
      </c>
      <c r="J137" s="194">
        <v>0</v>
      </c>
    </row>
    <row r="138" spans="1:10">
      <c r="A138" s="195">
        <v>603</v>
      </c>
      <c r="B138" s="195">
        <v>215.92</v>
      </c>
      <c r="C138" s="195">
        <v>0</v>
      </c>
      <c r="D138" s="195">
        <v>0</v>
      </c>
      <c r="E138" s="195">
        <v>108</v>
      </c>
      <c r="F138" s="195">
        <v>0</v>
      </c>
      <c r="G138" s="195">
        <v>0</v>
      </c>
      <c r="H138" s="195">
        <v>108</v>
      </c>
      <c r="I138" s="195">
        <v>0</v>
      </c>
      <c r="J138" s="195">
        <v>0</v>
      </c>
    </row>
    <row r="139" spans="1:10">
      <c r="A139" s="194">
        <v>607.5</v>
      </c>
      <c r="B139" s="194">
        <v>217.58</v>
      </c>
      <c r="C139" s="194">
        <v>0</v>
      </c>
      <c r="D139" s="194">
        <v>0</v>
      </c>
      <c r="E139" s="194">
        <v>108.83</v>
      </c>
      <c r="F139" s="194">
        <v>0</v>
      </c>
      <c r="G139" s="194">
        <v>0</v>
      </c>
      <c r="H139" s="194">
        <v>108.83</v>
      </c>
      <c r="I139" s="194">
        <v>0</v>
      </c>
      <c r="J139" s="194">
        <v>0</v>
      </c>
    </row>
    <row r="140" spans="1:10">
      <c r="A140" s="195">
        <v>612</v>
      </c>
      <c r="B140" s="195">
        <v>219.17</v>
      </c>
      <c r="C140" s="195">
        <v>0</v>
      </c>
      <c r="D140" s="195">
        <v>0</v>
      </c>
      <c r="E140" s="195">
        <v>109.67</v>
      </c>
      <c r="F140" s="195">
        <v>0</v>
      </c>
      <c r="G140" s="195">
        <v>0</v>
      </c>
      <c r="H140" s="195">
        <v>109.67</v>
      </c>
      <c r="I140" s="195">
        <v>0</v>
      </c>
      <c r="J140" s="195">
        <v>0</v>
      </c>
    </row>
    <row r="141" spans="1:10">
      <c r="A141" s="194">
        <v>616.5</v>
      </c>
      <c r="B141" s="194">
        <v>220.75</v>
      </c>
      <c r="C141" s="194">
        <v>0</v>
      </c>
      <c r="D141" s="194">
        <v>0</v>
      </c>
      <c r="E141" s="194">
        <v>110.42</v>
      </c>
      <c r="F141" s="194">
        <v>0</v>
      </c>
      <c r="G141" s="194">
        <v>0</v>
      </c>
      <c r="H141" s="194">
        <v>110.42</v>
      </c>
      <c r="I141" s="194">
        <v>0</v>
      </c>
      <c r="J141" s="194">
        <v>0</v>
      </c>
    </row>
    <row r="142" spans="1:10">
      <c r="A142" s="195">
        <v>621</v>
      </c>
      <c r="B142" s="195">
        <v>222.42</v>
      </c>
      <c r="C142" s="195">
        <v>0</v>
      </c>
      <c r="D142" s="195">
        <v>0</v>
      </c>
      <c r="E142" s="195">
        <v>111.25</v>
      </c>
      <c r="F142" s="195">
        <v>0</v>
      </c>
      <c r="G142" s="195">
        <v>0</v>
      </c>
      <c r="H142" s="195">
        <v>111.25</v>
      </c>
      <c r="I142" s="195">
        <v>0</v>
      </c>
      <c r="J142" s="195">
        <v>0</v>
      </c>
    </row>
    <row r="143" spans="1:10">
      <c r="A143" s="194">
        <v>625.5</v>
      </c>
      <c r="B143" s="194">
        <v>224</v>
      </c>
      <c r="C143" s="194">
        <v>0</v>
      </c>
      <c r="D143" s="194">
        <v>0</v>
      </c>
      <c r="E143" s="194">
        <v>112.08</v>
      </c>
      <c r="F143" s="194">
        <v>0</v>
      </c>
      <c r="G143" s="194">
        <v>0</v>
      </c>
      <c r="H143" s="194">
        <v>112.08</v>
      </c>
      <c r="I143" s="194">
        <v>0</v>
      </c>
      <c r="J143" s="194">
        <v>0</v>
      </c>
    </row>
    <row r="144" spans="1:10">
      <c r="A144" s="195">
        <v>630</v>
      </c>
      <c r="B144" s="195">
        <v>225.58</v>
      </c>
      <c r="C144" s="195">
        <v>0</v>
      </c>
      <c r="D144" s="195">
        <v>0</v>
      </c>
      <c r="E144" s="195">
        <v>112.83</v>
      </c>
      <c r="F144" s="195">
        <v>0</v>
      </c>
      <c r="G144" s="195">
        <v>0</v>
      </c>
      <c r="H144" s="195">
        <v>112.83</v>
      </c>
      <c r="I144" s="195">
        <v>0</v>
      </c>
      <c r="J144" s="195">
        <v>0</v>
      </c>
    </row>
    <row r="145" spans="1:10">
      <c r="A145" s="194">
        <v>634.5</v>
      </c>
      <c r="B145" s="194">
        <v>227.25</v>
      </c>
      <c r="C145" s="194">
        <v>0</v>
      </c>
      <c r="D145" s="194">
        <v>0</v>
      </c>
      <c r="E145" s="194">
        <v>113.67</v>
      </c>
      <c r="F145" s="194">
        <v>0</v>
      </c>
      <c r="G145" s="194">
        <v>0</v>
      </c>
      <c r="H145" s="194">
        <v>113.67</v>
      </c>
      <c r="I145" s="194">
        <v>0</v>
      </c>
      <c r="J145" s="194">
        <v>0</v>
      </c>
    </row>
    <row r="146" spans="1:10">
      <c r="A146" s="195">
        <v>639</v>
      </c>
      <c r="B146" s="195">
        <v>228.83</v>
      </c>
      <c r="C146" s="195">
        <v>0</v>
      </c>
      <c r="D146" s="195">
        <v>0</v>
      </c>
      <c r="E146" s="195">
        <v>114.5</v>
      </c>
      <c r="F146" s="195">
        <v>0</v>
      </c>
      <c r="G146" s="195">
        <v>0</v>
      </c>
      <c r="H146" s="195">
        <v>114.5</v>
      </c>
      <c r="I146" s="195">
        <v>0</v>
      </c>
      <c r="J146" s="195">
        <v>0</v>
      </c>
    </row>
    <row r="147" spans="1:10">
      <c r="A147" s="194">
        <v>643.5</v>
      </c>
      <c r="B147" s="194">
        <v>230.5</v>
      </c>
      <c r="C147" s="194">
        <v>0</v>
      </c>
      <c r="D147" s="194">
        <v>0</v>
      </c>
      <c r="E147" s="194">
        <v>115.25</v>
      </c>
      <c r="F147" s="194">
        <v>0</v>
      </c>
      <c r="G147" s="194">
        <v>0</v>
      </c>
      <c r="H147" s="194">
        <v>115.25</v>
      </c>
      <c r="I147" s="194">
        <v>0</v>
      </c>
      <c r="J147" s="194">
        <v>0</v>
      </c>
    </row>
    <row r="148" spans="1:10">
      <c r="A148" s="195">
        <v>648</v>
      </c>
      <c r="B148" s="195">
        <v>232.08</v>
      </c>
      <c r="C148" s="195">
        <v>0</v>
      </c>
      <c r="D148" s="195">
        <v>0</v>
      </c>
      <c r="E148" s="195">
        <v>116.08</v>
      </c>
      <c r="F148" s="195">
        <v>0</v>
      </c>
      <c r="G148" s="195">
        <v>0</v>
      </c>
      <c r="H148" s="195">
        <v>116.08</v>
      </c>
      <c r="I148" s="195">
        <v>0</v>
      </c>
      <c r="J148" s="195">
        <v>0</v>
      </c>
    </row>
    <row r="149" spans="1:10">
      <c r="A149" s="194">
        <v>652.5</v>
      </c>
      <c r="B149" s="194">
        <v>233.67</v>
      </c>
      <c r="C149" s="194">
        <v>0</v>
      </c>
      <c r="D149" s="194">
        <v>0</v>
      </c>
      <c r="E149" s="194">
        <v>116.92</v>
      </c>
      <c r="F149" s="194">
        <v>0</v>
      </c>
      <c r="G149" s="194">
        <v>0</v>
      </c>
      <c r="H149" s="194">
        <v>116.92</v>
      </c>
      <c r="I149" s="194">
        <v>0</v>
      </c>
      <c r="J149" s="194">
        <v>0</v>
      </c>
    </row>
    <row r="150" spans="1:10">
      <c r="A150" s="195">
        <v>657</v>
      </c>
      <c r="B150" s="195">
        <v>235.33</v>
      </c>
      <c r="C150" s="195">
        <v>0</v>
      </c>
      <c r="D150" s="195">
        <v>0</v>
      </c>
      <c r="E150" s="195">
        <v>117.67</v>
      </c>
      <c r="F150" s="195">
        <v>0</v>
      </c>
      <c r="G150" s="195">
        <v>0</v>
      </c>
      <c r="H150" s="195">
        <v>117.67</v>
      </c>
      <c r="I150" s="195">
        <v>0</v>
      </c>
      <c r="J150" s="195">
        <v>0</v>
      </c>
    </row>
    <row r="151" spans="1:10">
      <c r="A151" s="194">
        <v>661.5</v>
      </c>
      <c r="B151" s="194">
        <v>236.92</v>
      </c>
      <c r="C151" s="194">
        <v>0</v>
      </c>
      <c r="D151" s="194">
        <v>0</v>
      </c>
      <c r="E151" s="194">
        <v>118.5</v>
      </c>
      <c r="F151" s="194">
        <v>0</v>
      </c>
      <c r="G151" s="194">
        <v>0</v>
      </c>
      <c r="H151" s="194">
        <v>118.5</v>
      </c>
      <c r="I151" s="194">
        <v>0</v>
      </c>
      <c r="J151" s="194">
        <v>0</v>
      </c>
    </row>
    <row r="152" spans="1:10">
      <c r="A152" s="195">
        <v>666</v>
      </c>
      <c r="B152" s="195">
        <v>238.5</v>
      </c>
      <c r="C152" s="195">
        <v>0</v>
      </c>
      <c r="D152" s="195">
        <v>0</v>
      </c>
      <c r="E152" s="195">
        <v>119.33</v>
      </c>
      <c r="F152" s="195">
        <v>0</v>
      </c>
      <c r="G152" s="195">
        <v>0</v>
      </c>
      <c r="H152" s="195">
        <v>119.33</v>
      </c>
      <c r="I152" s="195">
        <v>0</v>
      </c>
      <c r="J152" s="195">
        <v>0</v>
      </c>
    </row>
    <row r="153" spans="1:10">
      <c r="A153" s="194">
        <v>670.5</v>
      </c>
      <c r="B153" s="194">
        <v>240.17</v>
      </c>
      <c r="C153" s="194">
        <v>0</v>
      </c>
      <c r="D153" s="194">
        <v>0</v>
      </c>
      <c r="E153" s="194">
        <v>120.08</v>
      </c>
      <c r="F153" s="194">
        <v>0</v>
      </c>
      <c r="G153" s="194">
        <v>0</v>
      </c>
      <c r="H153" s="194">
        <v>120.08</v>
      </c>
      <c r="I153" s="194">
        <v>0</v>
      </c>
      <c r="J153" s="194">
        <v>0</v>
      </c>
    </row>
    <row r="154" spans="1:10">
      <c r="A154" s="195">
        <v>675</v>
      </c>
      <c r="B154" s="195">
        <v>241.75</v>
      </c>
      <c r="C154" s="195">
        <v>0</v>
      </c>
      <c r="D154" s="195">
        <v>0</v>
      </c>
      <c r="E154" s="195">
        <v>120.92</v>
      </c>
      <c r="F154" s="195">
        <v>0</v>
      </c>
      <c r="G154" s="195">
        <v>0</v>
      </c>
      <c r="H154" s="195">
        <v>120.92</v>
      </c>
      <c r="I154" s="195">
        <v>0</v>
      </c>
      <c r="J154" s="195">
        <v>0</v>
      </c>
    </row>
    <row r="155" spans="1:10">
      <c r="A155" s="194">
        <v>679.5</v>
      </c>
      <c r="B155" s="194">
        <v>243.33</v>
      </c>
      <c r="C155" s="194">
        <v>0</v>
      </c>
      <c r="D155" s="194">
        <v>0</v>
      </c>
      <c r="E155" s="194">
        <v>121.75</v>
      </c>
      <c r="F155" s="194">
        <v>0</v>
      </c>
      <c r="G155" s="194">
        <v>0</v>
      </c>
      <c r="H155" s="194">
        <v>121.75</v>
      </c>
      <c r="I155" s="194">
        <v>0</v>
      </c>
      <c r="J155" s="194">
        <v>0</v>
      </c>
    </row>
    <row r="156" spans="1:10">
      <c r="A156" s="195">
        <v>684</v>
      </c>
      <c r="B156" s="195">
        <v>245</v>
      </c>
      <c r="C156" s="195">
        <v>0</v>
      </c>
      <c r="D156" s="195">
        <v>0</v>
      </c>
      <c r="E156" s="195">
        <v>122.5</v>
      </c>
      <c r="F156" s="195">
        <v>0</v>
      </c>
      <c r="G156" s="195">
        <v>0</v>
      </c>
      <c r="H156" s="195">
        <v>122.5</v>
      </c>
      <c r="I156" s="195">
        <v>0</v>
      </c>
      <c r="J156" s="195">
        <v>0</v>
      </c>
    </row>
    <row r="157" spans="1:10">
      <c r="A157" s="194">
        <v>688.5</v>
      </c>
      <c r="B157" s="194">
        <v>246.58</v>
      </c>
      <c r="C157" s="194">
        <v>0</v>
      </c>
      <c r="D157" s="194">
        <v>0</v>
      </c>
      <c r="E157" s="194">
        <v>123.33</v>
      </c>
      <c r="F157" s="194">
        <v>0</v>
      </c>
      <c r="G157" s="194">
        <v>0</v>
      </c>
      <c r="H157" s="194">
        <v>123.33</v>
      </c>
      <c r="I157" s="194">
        <v>0</v>
      </c>
      <c r="J157" s="194">
        <v>0</v>
      </c>
    </row>
    <row r="158" spans="1:10">
      <c r="A158" s="195">
        <v>693</v>
      </c>
      <c r="B158" s="195">
        <v>248.17</v>
      </c>
      <c r="C158" s="195">
        <v>0</v>
      </c>
      <c r="D158" s="195">
        <v>0</v>
      </c>
      <c r="E158" s="195">
        <v>124.17</v>
      </c>
      <c r="F158" s="195">
        <v>0</v>
      </c>
      <c r="G158" s="195">
        <v>0</v>
      </c>
      <c r="H158" s="195">
        <v>124.17</v>
      </c>
      <c r="I158" s="195">
        <v>0</v>
      </c>
      <c r="J158" s="195">
        <v>0</v>
      </c>
    </row>
    <row r="159" spans="1:10">
      <c r="A159" s="194">
        <v>697.5</v>
      </c>
      <c r="B159" s="194">
        <v>249.83</v>
      </c>
      <c r="C159" s="194">
        <v>0</v>
      </c>
      <c r="D159" s="194">
        <v>0</v>
      </c>
      <c r="E159" s="194">
        <v>124.92</v>
      </c>
      <c r="F159" s="194">
        <v>0</v>
      </c>
      <c r="G159" s="194">
        <v>0</v>
      </c>
      <c r="H159" s="194">
        <v>124.92</v>
      </c>
      <c r="I159" s="194">
        <v>0</v>
      </c>
      <c r="J159" s="194">
        <v>0</v>
      </c>
    </row>
    <row r="160" spans="1:10">
      <c r="A160" s="195">
        <v>702</v>
      </c>
      <c r="B160" s="195">
        <v>251.42</v>
      </c>
      <c r="C160" s="195">
        <v>0</v>
      </c>
      <c r="D160" s="195">
        <v>0</v>
      </c>
      <c r="E160" s="195">
        <v>125.75</v>
      </c>
      <c r="F160" s="195">
        <v>0</v>
      </c>
      <c r="G160" s="195">
        <v>0</v>
      </c>
      <c r="H160" s="195">
        <v>125.75</v>
      </c>
      <c r="I160" s="195">
        <v>0</v>
      </c>
      <c r="J160" s="195">
        <v>0</v>
      </c>
    </row>
    <row r="161" spans="1:10">
      <c r="A161" s="194">
        <v>706.5</v>
      </c>
      <c r="B161" s="194">
        <v>253</v>
      </c>
      <c r="C161" s="194">
        <v>0</v>
      </c>
      <c r="D161" s="194">
        <v>0</v>
      </c>
      <c r="E161" s="194">
        <v>126.58</v>
      </c>
      <c r="F161" s="194">
        <v>0</v>
      </c>
      <c r="G161" s="194">
        <v>0</v>
      </c>
      <c r="H161" s="194">
        <v>126.58</v>
      </c>
      <c r="I161" s="194">
        <v>0</v>
      </c>
      <c r="J161" s="194">
        <v>0</v>
      </c>
    </row>
    <row r="162" spans="1:10">
      <c r="A162" s="195">
        <v>711</v>
      </c>
      <c r="B162" s="195">
        <v>254.67</v>
      </c>
      <c r="C162" s="195">
        <v>0</v>
      </c>
      <c r="D162" s="195">
        <v>0</v>
      </c>
      <c r="E162" s="195">
        <v>127.33</v>
      </c>
      <c r="F162" s="195">
        <v>0</v>
      </c>
      <c r="G162" s="195">
        <v>0</v>
      </c>
      <c r="H162" s="195">
        <v>127.33</v>
      </c>
      <c r="I162" s="195">
        <v>0</v>
      </c>
      <c r="J162" s="195">
        <v>0</v>
      </c>
    </row>
    <row r="163" spans="1:10">
      <c r="A163" s="194">
        <v>715.5</v>
      </c>
      <c r="B163" s="194">
        <v>256.25</v>
      </c>
      <c r="C163" s="194">
        <v>0</v>
      </c>
      <c r="D163" s="194">
        <v>0.57999999999999996</v>
      </c>
      <c r="E163" s="194">
        <v>128.16999999999999</v>
      </c>
      <c r="F163" s="194">
        <v>0</v>
      </c>
      <c r="G163" s="194">
        <v>0</v>
      </c>
      <c r="H163" s="194">
        <v>128.16999999999999</v>
      </c>
      <c r="I163" s="194">
        <v>0</v>
      </c>
      <c r="J163" s="194">
        <v>0</v>
      </c>
    </row>
    <row r="164" spans="1:10">
      <c r="A164" s="195">
        <v>720</v>
      </c>
      <c r="B164" s="195">
        <v>257.83</v>
      </c>
      <c r="C164" s="195">
        <v>0</v>
      </c>
      <c r="D164" s="195">
        <v>2.17</v>
      </c>
      <c r="E164" s="195">
        <v>129</v>
      </c>
      <c r="F164" s="195">
        <v>0</v>
      </c>
      <c r="G164" s="195">
        <v>0</v>
      </c>
      <c r="H164" s="195">
        <v>129</v>
      </c>
      <c r="I164" s="195">
        <v>0</v>
      </c>
      <c r="J164" s="195">
        <v>0</v>
      </c>
    </row>
    <row r="165" spans="1:10">
      <c r="A165" s="194">
        <v>724.5</v>
      </c>
      <c r="B165" s="194">
        <v>259.5</v>
      </c>
      <c r="C165" s="194">
        <v>0</v>
      </c>
      <c r="D165" s="194">
        <v>3.83</v>
      </c>
      <c r="E165" s="194">
        <v>129.75</v>
      </c>
      <c r="F165" s="194">
        <v>0</v>
      </c>
      <c r="G165" s="194">
        <v>0</v>
      </c>
      <c r="H165" s="194">
        <v>129.75</v>
      </c>
      <c r="I165" s="194">
        <v>0</v>
      </c>
      <c r="J165" s="194">
        <v>0</v>
      </c>
    </row>
    <row r="166" spans="1:10">
      <c r="A166" s="195">
        <v>729</v>
      </c>
      <c r="B166" s="195">
        <v>261.08</v>
      </c>
      <c r="C166" s="195">
        <v>0</v>
      </c>
      <c r="D166" s="195">
        <v>5.42</v>
      </c>
      <c r="E166" s="195">
        <v>130.58000000000001</v>
      </c>
      <c r="F166" s="195">
        <v>0</v>
      </c>
      <c r="G166" s="195">
        <v>0</v>
      </c>
      <c r="H166" s="195">
        <v>130.58000000000001</v>
      </c>
      <c r="I166" s="195">
        <v>0</v>
      </c>
      <c r="J166" s="195">
        <v>0</v>
      </c>
    </row>
    <row r="167" spans="1:10">
      <c r="A167" s="194">
        <v>733.5</v>
      </c>
      <c r="B167" s="194">
        <v>262.67</v>
      </c>
      <c r="C167" s="194">
        <v>0</v>
      </c>
      <c r="D167" s="194">
        <v>7</v>
      </c>
      <c r="E167" s="194">
        <v>131.41999999999999</v>
      </c>
      <c r="F167" s="194">
        <v>0</v>
      </c>
      <c r="G167" s="194">
        <v>0</v>
      </c>
      <c r="H167" s="194">
        <v>131.41999999999999</v>
      </c>
      <c r="I167" s="194">
        <v>0</v>
      </c>
      <c r="J167" s="194">
        <v>0</v>
      </c>
    </row>
    <row r="168" spans="1:10">
      <c r="A168" s="195">
        <v>738</v>
      </c>
      <c r="B168" s="195">
        <v>264.33</v>
      </c>
      <c r="C168" s="195">
        <v>0</v>
      </c>
      <c r="D168" s="195">
        <v>8.67</v>
      </c>
      <c r="E168" s="195">
        <v>132.16999999999999</v>
      </c>
      <c r="F168" s="195">
        <v>0</v>
      </c>
      <c r="G168" s="195">
        <v>0</v>
      </c>
      <c r="H168" s="195">
        <v>132.16999999999999</v>
      </c>
      <c r="I168" s="195">
        <v>0</v>
      </c>
      <c r="J168" s="195">
        <v>0</v>
      </c>
    </row>
    <row r="169" spans="1:10">
      <c r="A169" s="194">
        <v>742.5</v>
      </c>
      <c r="B169" s="194">
        <v>265.92</v>
      </c>
      <c r="C169" s="194">
        <v>0</v>
      </c>
      <c r="D169" s="194">
        <v>10.25</v>
      </c>
      <c r="E169" s="194">
        <v>133</v>
      </c>
      <c r="F169" s="194">
        <v>0</v>
      </c>
      <c r="G169" s="194">
        <v>0</v>
      </c>
      <c r="H169" s="194">
        <v>133</v>
      </c>
      <c r="I169" s="194">
        <v>0</v>
      </c>
      <c r="J169" s="194">
        <v>0</v>
      </c>
    </row>
    <row r="170" spans="1:10">
      <c r="A170" s="195">
        <v>747</v>
      </c>
      <c r="B170" s="195">
        <v>267.5</v>
      </c>
      <c r="C170" s="195">
        <v>0</v>
      </c>
      <c r="D170" s="195">
        <v>11.83</v>
      </c>
      <c r="E170" s="195">
        <v>133.83000000000001</v>
      </c>
      <c r="F170" s="195">
        <v>0</v>
      </c>
      <c r="G170" s="195">
        <v>0</v>
      </c>
      <c r="H170" s="195">
        <v>133.83000000000001</v>
      </c>
      <c r="I170" s="195">
        <v>0</v>
      </c>
      <c r="J170" s="195">
        <v>0</v>
      </c>
    </row>
    <row r="171" spans="1:10">
      <c r="A171" s="194">
        <v>751.5</v>
      </c>
      <c r="B171" s="194">
        <v>269.17</v>
      </c>
      <c r="C171" s="194">
        <v>0</v>
      </c>
      <c r="D171" s="194">
        <v>13.5</v>
      </c>
      <c r="E171" s="194">
        <v>134.66999999999999</v>
      </c>
      <c r="F171" s="194">
        <v>0</v>
      </c>
      <c r="G171" s="194">
        <v>0</v>
      </c>
      <c r="H171" s="194">
        <v>134.66999999999999</v>
      </c>
      <c r="I171" s="194">
        <v>0</v>
      </c>
      <c r="J171" s="194">
        <v>0</v>
      </c>
    </row>
    <row r="172" spans="1:10">
      <c r="A172" s="195">
        <v>756</v>
      </c>
      <c r="B172" s="195">
        <v>270.75</v>
      </c>
      <c r="C172" s="195">
        <v>0</v>
      </c>
      <c r="D172" s="195">
        <v>15.08</v>
      </c>
      <c r="E172" s="195">
        <v>135.41999999999999</v>
      </c>
      <c r="F172" s="195">
        <v>0</v>
      </c>
      <c r="G172" s="195">
        <v>0</v>
      </c>
      <c r="H172" s="195">
        <v>135.41999999999999</v>
      </c>
      <c r="I172" s="195">
        <v>0</v>
      </c>
      <c r="J172" s="195">
        <v>0</v>
      </c>
    </row>
    <row r="173" spans="1:10">
      <c r="A173" s="194">
        <v>760.5</v>
      </c>
      <c r="B173" s="194">
        <v>272.33</v>
      </c>
      <c r="C173" s="194">
        <v>0</v>
      </c>
      <c r="D173" s="194">
        <v>16.670000000000002</v>
      </c>
      <c r="E173" s="194">
        <v>136.25</v>
      </c>
      <c r="F173" s="194">
        <v>0</v>
      </c>
      <c r="G173" s="194">
        <v>0</v>
      </c>
      <c r="H173" s="194">
        <v>136.25</v>
      </c>
      <c r="I173" s="194">
        <v>0</v>
      </c>
      <c r="J173" s="194">
        <v>0</v>
      </c>
    </row>
    <row r="174" spans="1:10">
      <c r="A174" s="195">
        <v>765</v>
      </c>
      <c r="B174" s="195">
        <v>274</v>
      </c>
      <c r="C174" s="195">
        <v>0</v>
      </c>
      <c r="D174" s="195">
        <v>18.329999999999998</v>
      </c>
      <c r="E174" s="195">
        <v>137.08000000000001</v>
      </c>
      <c r="F174" s="195">
        <v>0</v>
      </c>
      <c r="G174" s="195">
        <v>0</v>
      </c>
      <c r="H174" s="195">
        <v>137.08000000000001</v>
      </c>
      <c r="I174" s="195">
        <v>0</v>
      </c>
      <c r="J174" s="195">
        <v>0</v>
      </c>
    </row>
    <row r="175" spans="1:10">
      <c r="A175" s="194">
        <v>769.5</v>
      </c>
      <c r="B175" s="194">
        <v>275.58</v>
      </c>
      <c r="C175" s="194">
        <v>0</v>
      </c>
      <c r="D175" s="194">
        <v>19.920000000000002</v>
      </c>
      <c r="E175" s="194">
        <v>137.83000000000001</v>
      </c>
      <c r="F175" s="194">
        <v>0</v>
      </c>
      <c r="G175" s="194">
        <v>0</v>
      </c>
      <c r="H175" s="194">
        <v>137.83000000000001</v>
      </c>
      <c r="I175" s="194">
        <v>0</v>
      </c>
      <c r="J175" s="194">
        <v>0</v>
      </c>
    </row>
    <row r="176" spans="1:10">
      <c r="A176" s="195">
        <v>774</v>
      </c>
      <c r="B176" s="195">
        <v>277.17</v>
      </c>
      <c r="C176" s="195">
        <v>0</v>
      </c>
      <c r="D176" s="195">
        <v>21.5</v>
      </c>
      <c r="E176" s="195">
        <v>138.66999999999999</v>
      </c>
      <c r="F176" s="195">
        <v>0</v>
      </c>
      <c r="G176" s="195">
        <v>0</v>
      </c>
      <c r="H176" s="195">
        <v>138.66999999999999</v>
      </c>
      <c r="I176" s="195">
        <v>0</v>
      </c>
      <c r="J176" s="195">
        <v>0</v>
      </c>
    </row>
    <row r="177" spans="1:10">
      <c r="A177" s="194">
        <v>778.5</v>
      </c>
      <c r="B177" s="194">
        <v>278.83</v>
      </c>
      <c r="C177" s="194">
        <v>0</v>
      </c>
      <c r="D177" s="194">
        <v>23.17</v>
      </c>
      <c r="E177" s="194">
        <v>139.5</v>
      </c>
      <c r="F177" s="194">
        <v>0</v>
      </c>
      <c r="G177" s="194">
        <v>0</v>
      </c>
      <c r="H177" s="194">
        <v>139.5</v>
      </c>
      <c r="I177" s="194">
        <v>0</v>
      </c>
      <c r="J177" s="194">
        <v>0</v>
      </c>
    </row>
    <row r="178" spans="1:10">
      <c r="A178" s="195">
        <v>783</v>
      </c>
      <c r="B178" s="195">
        <v>280.42</v>
      </c>
      <c r="C178" s="195">
        <v>0</v>
      </c>
      <c r="D178" s="195">
        <v>24.75</v>
      </c>
      <c r="E178" s="195">
        <v>140.25</v>
      </c>
      <c r="F178" s="195">
        <v>0</v>
      </c>
      <c r="G178" s="195">
        <v>0</v>
      </c>
      <c r="H178" s="195">
        <v>140.25</v>
      </c>
      <c r="I178" s="195">
        <v>0</v>
      </c>
      <c r="J178" s="195">
        <v>0</v>
      </c>
    </row>
    <row r="179" spans="1:10">
      <c r="A179" s="194">
        <v>787.5</v>
      </c>
      <c r="B179" s="194">
        <v>282</v>
      </c>
      <c r="C179" s="194">
        <v>0</v>
      </c>
      <c r="D179" s="194">
        <v>26.33</v>
      </c>
      <c r="E179" s="194">
        <v>141.08000000000001</v>
      </c>
      <c r="F179" s="194">
        <v>0</v>
      </c>
      <c r="G179" s="194">
        <v>0</v>
      </c>
      <c r="H179" s="194">
        <v>141.08000000000001</v>
      </c>
      <c r="I179" s="194">
        <v>0</v>
      </c>
      <c r="J179" s="194">
        <v>0</v>
      </c>
    </row>
    <row r="180" spans="1:10">
      <c r="A180" s="195">
        <v>792</v>
      </c>
      <c r="B180" s="195">
        <v>283.67</v>
      </c>
      <c r="C180" s="195">
        <v>0</v>
      </c>
      <c r="D180" s="195">
        <v>28</v>
      </c>
      <c r="E180" s="195">
        <v>141.91999999999999</v>
      </c>
      <c r="F180" s="195">
        <v>0</v>
      </c>
      <c r="G180" s="195">
        <v>0</v>
      </c>
      <c r="H180" s="195">
        <v>141.91999999999999</v>
      </c>
      <c r="I180" s="195">
        <v>0</v>
      </c>
      <c r="J180" s="195">
        <v>0</v>
      </c>
    </row>
    <row r="181" spans="1:10">
      <c r="A181" s="194">
        <v>796.5</v>
      </c>
      <c r="B181" s="194">
        <v>285.25</v>
      </c>
      <c r="C181" s="194">
        <v>0</v>
      </c>
      <c r="D181" s="194">
        <v>29.58</v>
      </c>
      <c r="E181" s="194">
        <v>142.66999999999999</v>
      </c>
      <c r="F181" s="194">
        <v>0</v>
      </c>
      <c r="G181" s="194">
        <v>0</v>
      </c>
      <c r="H181" s="194">
        <v>142.66999999999999</v>
      </c>
      <c r="I181" s="194">
        <v>0</v>
      </c>
      <c r="J181" s="194">
        <v>0</v>
      </c>
    </row>
    <row r="182" spans="1:10">
      <c r="A182" s="195">
        <v>801</v>
      </c>
      <c r="B182" s="195">
        <v>286.92</v>
      </c>
      <c r="C182" s="195">
        <v>0</v>
      </c>
      <c r="D182" s="195">
        <v>31.25</v>
      </c>
      <c r="E182" s="195">
        <v>143.5</v>
      </c>
      <c r="F182" s="195">
        <v>0</v>
      </c>
      <c r="G182" s="195">
        <v>0</v>
      </c>
      <c r="H182" s="195">
        <v>143.5</v>
      </c>
      <c r="I182" s="195">
        <v>0</v>
      </c>
      <c r="J182" s="195">
        <v>0</v>
      </c>
    </row>
    <row r="183" spans="1:10">
      <c r="A183" s="194">
        <v>805.5</v>
      </c>
      <c r="B183" s="194">
        <v>288.5</v>
      </c>
      <c r="C183" s="194">
        <v>0</v>
      </c>
      <c r="D183" s="194">
        <v>32.83</v>
      </c>
      <c r="E183" s="194">
        <v>144.33000000000001</v>
      </c>
      <c r="F183" s="194">
        <v>0</v>
      </c>
      <c r="G183" s="194">
        <v>0</v>
      </c>
      <c r="H183" s="194">
        <v>144.33000000000001</v>
      </c>
      <c r="I183" s="194">
        <v>0</v>
      </c>
      <c r="J183" s="194">
        <v>0</v>
      </c>
    </row>
    <row r="184" spans="1:10">
      <c r="A184" s="195">
        <v>810</v>
      </c>
      <c r="B184" s="195">
        <v>290.08</v>
      </c>
      <c r="C184" s="195">
        <v>0</v>
      </c>
      <c r="D184" s="195">
        <v>34.42</v>
      </c>
      <c r="E184" s="195">
        <v>145.08000000000001</v>
      </c>
      <c r="F184" s="195">
        <v>0</v>
      </c>
      <c r="G184" s="195">
        <v>0</v>
      </c>
      <c r="H184" s="195">
        <v>145.08000000000001</v>
      </c>
      <c r="I184" s="195">
        <v>0</v>
      </c>
      <c r="J184" s="195">
        <v>0</v>
      </c>
    </row>
    <row r="185" spans="1:10">
      <c r="A185" s="194">
        <v>814.5</v>
      </c>
      <c r="B185" s="194">
        <v>291.75</v>
      </c>
      <c r="C185" s="194">
        <v>0</v>
      </c>
      <c r="D185" s="194">
        <v>36.08</v>
      </c>
      <c r="E185" s="194">
        <v>145.91999999999999</v>
      </c>
      <c r="F185" s="194">
        <v>0</v>
      </c>
      <c r="G185" s="194">
        <v>0</v>
      </c>
      <c r="H185" s="194">
        <v>145.91999999999999</v>
      </c>
      <c r="I185" s="194">
        <v>0</v>
      </c>
      <c r="J185" s="194">
        <v>0</v>
      </c>
    </row>
    <row r="186" spans="1:10">
      <c r="A186" s="195">
        <v>819</v>
      </c>
      <c r="B186" s="195">
        <v>293.33</v>
      </c>
      <c r="C186" s="195">
        <v>0</v>
      </c>
      <c r="D186" s="195">
        <v>37.67</v>
      </c>
      <c r="E186" s="195">
        <v>146.75</v>
      </c>
      <c r="F186" s="195">
        <v>0</v>
      </c>
      <c r="G186" s="195">
        <v>0</v>
      </c>
      <c r="H186" s="195">
        <v>146.75</v>
      </c>
      <c r="I186" s="195">
        <v>0</v>
      </c>
      <c r="J186" s="195">
        <v>0</v>
      </c>
    </row>
    <row r="187" spans="1:10">
      <c r="A187" s="194">
        <v>823.5</v>
      </c>
      <c r="B187" s="194">
        <v>294.92</v>
      </c>
      <c r="C187" s="194">
        <v>0</v>
      </c>
      <c r="D187" s="194">
        <v>39.25</v>
      </c>
      <c r="E187" s="194">
        <v>147.5</v>
      </c>
      <c r="F187" s="194">
        <v>0</v>
      </c>
      <c r="G187" s="194">
        <v>0</v>
      </c>
      <c r="H187" s="194">
        <v>147.5</v>
      </c>
      <c r="I187" s="194">
        <v>0</v>
      </c>
      <c r="J187" s="194">
        <v>0</v>
      </c>
    </row>
    <row r="188" spans="1:10">
      <c r="A188" s="195">
        <v>828</v>
      </c>
      <c r="B188" s="195">
        <v>296.58</v>
      </c>
      <c r="C188" s="195">
        <v>0</v>
      </c>
      <c r="D188" s="195">
        <v>40.92</v>
      </c>
      <c r="E188" s="195">
        <v>148.33000000000001</v>
      </c>
      <c r="F188" s="195">
        <v>0</v>
      </c>
      <c r="G188" s="195">
        <v>0</v>
      </c>
      <c r="H188" s="195">
        <v>148.33000000000001</v>
      </c>
      <c r="I188" s="195">
        <v>0</v>
      </c>
      <c r="J188" s="195">
        <v>0</v>
      </c>
    </row>
    <row r="189" spans="1:10">
      <c r="A189" s="194">
        <v>832.5</v>
      </c>
      <c r="B189" s="194">
        <v>298.17</v>
      </c>
      <c r="C189" s="194">
        <v>0</v>
      </c>
      <c r="D189" s="194">
        <v>42.5</v>
      </c>
      <c r="E189" s="194">
        <v>149.16999999999999</v>
      </c>
      <c r="F189" s="194">
        <v>0</v>
      </c>
      <c r="G189" s="194">
        <v>0</v>
      </c>
      <c r="H189" s="194">
        <v>149.16999999999999</v>
      </c>
      <c r="I189" s="194">
        <v>0</v>
      </c>
      <c r="J189" s="194">
        <v>0</v>
      </c>
    </row>
    <row r="190" spans="1:10">
      <c r="A190" s="195">
        <v>837</v>
      </c>
      <c r="B190" s="195">
        <v>299.75</v>
      </c>
      <c r="C190" s="195">
        <v>0</v>
      </c>
      <c r="D190" s="195">
        <v>44.08</v>
      </c>
      <c r="E190" s="195">
        <v>149.91999999999999</v>
      </c>
      <c r="F190" s="195">
        <v>0</v>
      </c>
      <c r="G190" s="195">
        <v>0</v>
      </c>
      <c r="H190" s="195">
        <v>149.91999999999999</v>
      </c>
      <c r="I190" s="195">
        <v>0</v>
      </c>
      <c r="J190" s="195">
        <v>0</v>
      </c>
    </row>
    <row r="191" spans="1:10">
      <c r="A191" s="194">
        <v>841.5</v>
      </c>
      <c r="B191" s="194">
        <v>301.42</v>
      </c>
      <c r="C191" s="194">
        <v>0</v>
      </c>
      <c r="D191" s="194">
        <v>45.75</v>
      </c>
      <c r="E191" s="194">
        <v>150.75</v>
      </c>
      <c r="F191" s="194">
        <v>0</v>
      </c>
      <c r="G191" s="194">
        <v>0</v>
      </c>
      <c r="H191" s="194">
        <v>150.75</v>
      </c>
      <c r="I191" s="194">
        <v>0</v>
      </c>
      <c r="J191" s="194">
        <v>0</v>
      </c>
    </row>
    <row r="192" spans="1:10">
      <c r="A192" s="195">
        <v>846</v>
      </c>
      <c r="B192" s="195">
        <v>303</v>
      </c>
      <c r="C192" s="195">
        <v>0</v>
      </c>
      <c r="D192" s="195">
        <v>47.33</v>
      </c>
      <c r="E192" s="195">
        <v>151.58000000000001</v>
      </c>
      <c r="F192" s="195">
        <v>0</v>
      </c>
      <c r="G192" s="195">
        <v>0</v>
      </c>
      <c r="H192" s="195">
        <v>151.58000000000001</v>
      </c>
      <c r="I192" s="195">
        <v>0</v>
      </c>
      <c r="J192" s="195">
        <v>0</v>
      </c>
    </row>
    <row r="193" spans="1:10">
      <c r="A193" s="194">
        <v>850.5</v>
      </c>
      <c r="B193" s="194">
        <v>304.58</v>
      </c>
      <c r="C193" s="194">
        <v>0</v>
      </c>
      <c r="D193" s="194">
        <v>48.92</v>
      </c>
      <c r="E193" s="194">
        <v>152.33000000000001</v>
      </c>
      <c r="F193" s="194">
        <v>0</v>
      </c>
      <c r="G193" s="194">
        <v>0</v>
      </c>
      <c r="H193" s="194">
        <v>152.33000000000001</v>
      </c>
      <c r="I193" s="194">
        <v>0</v>
      </c>
      <c r="J193" s="194">
        <v>0</v>
      </c>
    </row>
    <row r="194" spans="1:10">
      <c r="A194" s="195">
        <v>855</v>
      </c>
      <c r="B194" s="195">
        <v>306.25</v>
      </c>
      <c r="C194" s="195">
        <v>0</v>
      </c>
      <c r="D194" s="195">
        <v>50.58</v>
      </c>
      <c r="E194" s="195">
        <v>153.16999999999999</v>
      </c>
      <c r="F194" s="195">
        <v>0</v>
      </c>
      <c r="G194" s="195">
        <v>0</v>
      </c>
      <c r="H194" s="195">
        <v>153.16999999999999</v>
      </c>
      <c r="I194" s="195">
        <v>0</v>
      </c>
      <c r="J194" s="195">
        <v>0</v>
      </c>
    </row>
    <row r="195" spans="1:10">
      <c r="A195" s="194">
        <v>859.5</v>
      </c>
      <c r="B195" s="194">
        <v>307.83</v>
      </c>
      <c r="C195" s="194">
        <v>0</v>
      </c>
      <c r="D195" s="194">
        <v>52.17</v>
      </c>
      <c r="E195" s="194">
        <v>154</v>
      </c>
      <c r="F195" s="194">
        <v>0</v>
      </c>
      <c r="G195" s="194">
        <v>0</v>
      </c>
      <c r="H195" s="194">
        <v>154</v>
      </c>
      <c r="I195" s="194">
        <v>0</v>
      </c>
      <c r="J195" s="194">
        <v>0</v>
      </c>
    </row>
    <row r="196" spans="1:10">
      <c r="A196" s="195">
        <v>864</v>
      </c>
      <c r="B196" s="195">
        <v>309.42</v>
      </c>
      <c r="C196" s="195">
        <v>0</v>
      </c>
      <c r="D196" s="195">
        <v>53.75</v>
      </c>
      <c r="E196" s="195">
        <v>154.75</v>
      </c>
      <c r="F196" s="195">
        <v>0</v>
      </c>
      <c r="G196" s="195">
        <v>0</v>
      </c>
      <c r="H196" s="195">
        <v>154.75</v>
      </c>
      <c r="I196" s="195">
        <v>0</v>
      </c>
      <c r="J196" s="195">
        <v>0</v>
      </c>
    </row>
    <row r="197" spans="1:10">
      <c r="A197" s="194">
        <v>868.5</v>
      </c>
      <c r="B197" s="194">
        <v>311.08</v>
      </c>
      <c r="C197" s="194">
        <v>0</v>
      </c>
      <c r="D197" s="194">
        <v>55.42</v>
      </c>
      <c r="E197" s="194">
        <v>155.58000000000001</v>
      </c>
      <c r="F197" s="194">
        <v>0</v>
      </c>
      <c r="G197" s="194">
        <v>0</v>
      </c>
      <c r="H197" s="194">
        <v>155.58000000000001</v>
      </c>
      <c r="I197" s="194">
        <v>0</v>
      </c>
      <c r="J197" s="194">
        <v>0</v>
      </c>
    </row>
    <row r="198" spans="1:10">
      <c r="A198" s="195">
        <v>873</v>
      </c>
      <c r="B198" s="195">
        <v>312.67</v>
      </c>
      <c r="C198" s="195">
        <v>0</v>
      </c>
      <c r="D198" s="195">
        <v>57</v>
      </c>
      <c r="E198" s="195">
        <v>156.41999999999999</v>
      </c>
      <c r="F198" s="195">
        <v>0</v>
      </c>
      <c r="G198" s="195">
        <v>0</v>
      </c>
      <c r="H198" s="195">
        <v>156.41999999999999</v>
      </c>
      <c r="I198" s="195">
        <v>0</v>
      </c>
      <c r="J198" s="195">
        <v>0</v>
      </c>
    </row>
    <row r="199" spans="1:10">
      <c r="A199" s="194">
        <v>877.5</v>
      </c>
      <c r="B199" s="194">
        <v>314.25</v>
      </c>
      <c r="C199" s="194">
        <v>0</v>
      </c>
      <c r="D199" s="194">
        <v>58.58</v>
      </c>
      <c r="E199" s="194">
        <v>157.16999999999999</v>
      </c>
      <c r="F199" s="194">
        <v>0</v>
      </c>
      <c r="G199" s="194">
        <v>0</v>
      </c>
      <c r="H199" s="194">
        <v>157.16999999999999</v>
      </c>
      <c r="I199" s="194">
        <v>0</v>
      </c>
      <c r="J199" s="194">
        <v>0</v>
      </c>
    </row>
    <row r="200" spans="1:10">
      <c r="A200" s="195">
        <v>882</v>
      </c>
      <c r="B200" s="195">
        <v>315.92</v>
      </c>
      <c r="C200" s="195">
        <v>0</v>
      </c>
      <c r="D200" s="195">
        <v>60.25</v>
      </c>
      <c r="E200" s="195">
        <v>158</v>
      </c>
      <c r="F200" s="195">
        <v>0</v>
      </c>
      <c r="G200" s="195">
        <v>0</v>
      </c>
      <c r="H200" s="195">
        <v>158</v>
      </c>
      <c r="I200" s="195">
        <v>0</v>
      </c>
      <c r="J200" s="195">
        <v>0</v>
      </c>
    </row>
    <row r="201" spans="1:10">
      <c r="A201" s="194">
        <v>886.5</v>
      </c>
      <c r="B201" s="194">
        <v>317.5</v>
      </c>
      <c r="C201" s="194">
        <v>0</v>
      </c>
      <c r="D201" s="194">
        <v>61.83</v>
      </c>
      <c r="E201" s="194">
        <v>158.83000000000001</v>
      </c>
      <c r="F201" s="194">
        <v>0</v>
      </c>
      <c r="G201" s="194">
        <v>0</v>
      </c>
      <c r="H201" s="194">
        <v>158.83000000000001</v>
      </c>
      <c r="I201" s="194">
        <v>0</v>
      </c>
      <c r="J201" s="194">
        <v>0</v>
      </c>
    </row>
    <row r="202" spans="1:10">
      <c r="A202" s="195">
        <v>891</v>
      </c>
      <c r="B202" s="195">
        <v>319.08</v>
      </c>
      <c r="C202" s="195">
        <v>0</v>
      </c>
      <c r="D202" s="195">
        <v>63.42</v>
      </c>
      <c r="E202" s="195">
        <v>159.66999999999999</v>
      </c>
      <c r="F202" s="195">
        <v>0</v>
      </c>
      <c r="G202" s="195">
        <v>0</v>
      </c>
      <c r="H202" s="195">
        <v>159.66999999999999</v>
      </c>
      <c r="I202" s="195">
        <v>0</v>
      </c>
      <c r="J202" s="195">
        <v>0</v>
      </c>
    </row>
    <row r="203" spans="1:10">
      <c r="A203" s="194">
        <v>895.5</v>
      </c>
      <c r="B203" s="194">
        <v>320.75</v>
      </c>
      <c r="C203" s="194">
        <v>0</v>
      </c>
      <c r="D203" s="194">
        <v>65.08</v>
      </c>
      <c r="E203" s="194">
        <v>160.41999999999999</v>
      </c>
      <c r="F203" s="194">
        <v>0</v>
      </c>
      <c r="G203" s="194">
        <v>0</v>
      </c>
      <c r="H203" s="194">
        <v>160.41999999999999</v>
      </c>
      <c r="I203" s="194">
        <v>0</v>
      </c>
      <c r="J203" s="194">
        <v>0</v>
      </c>
    </row>
    <row r="204" spans="1:10">
      <c r="A204" s="195">
        <v>900</v>
      </c>
      <c r="B204" s="195">
        <v>322.33</v>
      </c>
      <c r="C204" s="195">
        <v>0</v>
      </c>
      <c r="D204" s="195">
        <v>66.67</v>
      </c>
      <c r="E204" s="195">
        <v>161.25</v>
      </c>
      <c r="F204" s="195">
        <v>0</v>
      </c>
      <c r="G204" s="195">
        <v>0</v>
      </c>
      <c r="H204" s="195">
        <v>161.25</v>
      </c>
      <c r="I204" s="195">
        <v>0</v>
      </c>
      <c r="J204" s="195">
        <v>0</v>
      </c>
    </row>
    <row r="205" spans="1:10">
      <c r="A205" s="194">
        <v>904.5</v>
      </c>
      <c r="B205" s="194">
        <v>323.92</v>
      </c>
      <c r="C205" s="194">
        <v>0</v>
      </c>
      <c r="D205" s="194">
        <v>68.25</v>
      </c>
      <c r="E205" s="194">
        <v>162.08000000000001</v>
      </c>
      <c r="F205" s="194">
        <v>0</v>
      </c>
      <c r="G205" s="194">
        <v>0</v>
      </c>
      <c r="H205" s="194">
        <v>162.08000000000001</v>
      </c>
      <c r="I205" s="194">
        <v>0</v>
      </c>
      <c r="J205" s="194">
        <v>0</v>
      </c>
    </row>
    <row r="206" spans="1:10">
      <c r="A206" s="195">
        <v>909</v>
      </c>
      <c r="B206" s="195">
        <v>325.58</v>
      </c>
      <c r="C206" s="195">
        <v>0</v>
      </c>
      <c r="D206" s="195">
        <v>69.92</v>
      </c>
      <c r="E206" s="195">
        <v>162.83000000000001</v>
      </c>
      <c r="F206" s="195">
        <v>0</v>
      </c>
      <c r="G206" s="195">
        <v>0</v>
      </c>
      <c r="H206" s="195">
        <v>162.83000000000001</v>
      </c>
      <c r="I206" s="195">
        <v>0</v>
      </c>
      <c r="J206" s="195">
        <v>0</v>
      </c>
    </row>
    <row r="207" spans="1:10">
      <c r="A207" s="194">
        <v>913.5</v>
      </c>
      <c r="B207" s="194">
        <v>327.17</v>
      </c>
      <c r="C207" s="194">
        <v>0</v>
      </c>
      <c r="D207" s="194">
        <v>71.5</v>
      </c>
      <c r="E207" s="194">
        <v>163.66999999999999</v>
      </c>
      <c r="F207" s="194">
        <v>0</v>
      </c>
      <c r="G207" s="194">
        <v>0</v>
      </c>
      <c r="H207" s="194">
        <v>163.66999999999999</v>
      </c>
      <c r="I207" s="194">
        <v>0</v>
      </c>
      <c r="J207" s="194">
        <v>0</v>
      </c>
    </row>
    <row r="208" spans="1:10">
      <c r="A208" s="195">
        <v>918</v>
      </c>
      <c r="B208" s="195">
        <v>328.75</v>
      </c>
      <c r="C208" s="195">
        <v>0</v>
      </c>
      <c r="D208" s="195">
        <v>73.08</v>
      </c>
      <c r="E208" s="195">
        <v>164.5</v>
      </c>
      <c r="F208" s="195">
        <v>0</v>
      </c>
      <c r="G208" s="195">
        <v>0</v>
      </c>
      <c r="H208" s="195">
        <v>164.5</v>
      </c>
      <c r="I208" s="195">
        <v>0</v>
      </c>
      <c r="J208" s="195">
        <v>0</v>
      </c>
    </row>
    <row r="209" spans="1:10">
      <c r="A209" s="194">
        <v>922.5</v>
      </c>
      <c r="B209" s="194">
        <v>330.42</v>
      </c>
      <c r="C209" s="194">
        <v>0.42</v>
      </c>
      <c r="D209" s="194">
        <v>74.33</v>
      </c>
      <c r="E209" s="194">
        <v>165.25</v>
      </c>
      <c r="F209" s="194">
        <v>0</v>
      </c>
      <c r="G209" s="194">
        <v>0</v>
      </c>
      <c r="H209" s="194">
        <v>165.25</v>
      </c>
      <c r="I209" s="194">
        <v>0</v>
      </c>
      <c r="J209" s="194">
        <v>0</v>
      </c>
    </row>
    <row r="210" spans="1:10">
      <c r="A210" s="195">
        <v>927</v>
      </c>
      <c r="B210" s="195">
        <v>332</v>
      </c>
      <c r="C210" s="195">
        <v>1.67</v>
      </c>
      <c r="D210" s="195">
        <v>74.67</v>
      </c>
      <c r="E210" s="195">
        <v>166.08</v>
      </c>
      <c r="F210" s="195">
        <v>0</v>
      </c>
      <c r="G210" s="195">
        <v>0</v>
      </c>
      <c r="H210" s="195">
        <v>166.08</v>
      </c>
      <c r="I210" s="195">
        <v>0</v>
      </c>
      <c r="J210" s="195">
        <v>0</v>
      </c>
    </row>
    <row r="211" spans="1:10">
      <c r="A211" s="194">
        <v>931.5</v>
      </c>
      <c r="B211" s="194">
        <v>333.58</v>
      </c>
      <c r="C211" s="194">
        <v>2.83</v>
      </c>
      <c r="D211" s="194">
        <v>75.08</v>
      </c>
      <c r="E211" s="194">
        <v>166.92</v>
      </c>
      <c r="F211" s="194">
        <v>0</v>
      </c>
      <c r="G211" s="194">
        <v>0</v>
      </c>
      <c r="H211" s="194">
        <v>166.92</v>
      </c>
      <c r="I211" s="194">
        <v>0</v>
      </c>
      <c r="J211" s="194">
        <v>0</v>
      </c>
    </row>
    <row r="212" spans="1:10">
      <c r="A212" s="195">
        <v>936</v>
      </c>
      <c r="B212" s="195">
        <v>335.25</v>
      </c>
      <c r="C212" s="195">
        <v>4.17</v>
      </c>
      <c r="D212" s="195">
        <v>75.42</v>
      </c>
      <c r="E212" s="195">
        <v>167.67</v>
      </c>
      <c r="F212" s="195">
        <v>0</v>
      </c>
      <c r="G212" s="195">
        <v>0</v>
      </c>
      <c r="H212" s="195">
        <v>167.67</v>
      </c>
      <c r="I212" s="195">
        <v>0</v>
      </c>
      <c r="J212" s="195">
        <v>0</v>
      </c>
    </row>
    <row r="213" spans="1:10">
      <c r="A213" s="194">
        <v>940.5</v>
      </c>
      <c r="B213" s="194">
        <v>336.83</v>
      </c>
      <c r="C213" s="194">
        <v>5.42</v>
      </c>
      <c r="D213" s="194">
        <v>75.75</v>
      </c>
      <c r="E213" s="194">
        <v>168.5</v>
      </c>
      <c r="F213" s="194">
        <v>0</v>
      </c>
      <c r="G213" s="194">
        <v>0</v>
      </c>
      <c r="H213" s="194">
        <v>168.5</v>
      </c>
      <c r="I213" s="194">
        <v>0</v>
      </c>
      <c r="J213" s="194">
        <v>0</v>
      </c>
    </row>
    <row r="214" spans="1:10">
      <c r="A214" s="195">
        <v>945</v>
      </c>
      <c r="B214" s="195">
        <v>338.42</v>
      </c>
      <c r="C214" s="195">
        <v>6.58</v>
      </c>
      <c r="D214" s="195">
        <v>76.17</v>
      </c>
      <c r="E214" s="195">
        <v>169.33</v>
      </c>
      <c r="F214" s="195">
        <v>0</v>
      </c>
      <c r="G214" s="195">
        <v>0</v>
      </c>
      <c r="H214" s="195">
        <v>169.33</v>
      </c>
      <c r="I214" s="195">
        <v>0</v>
      </c>
      <c r="J214" s="195">
        <v>0</v>
      </c>
    </row>
    <row r="215" spans="1:10">
      <c r="A215" s="194">
        <v>949.5</v>
      </c>
      <c r="B215" s="194">
        <v>340.08</v>
      </c>
      <c r="C215" s="194">
        <v>7.92</v>
      </c>
      <c r="D215" s="194">
        <v>76.5</v>
      </c>
      <c r="E215" s="194">
        <v>170.08</v>
      </c>
      <c r="F215" s="194">
        <v>0</v>
      </c>
      <c r="G215" s="194">
        <v>0</v>
      </c>
      <c r="H215" s="194">
        <v>170.08</v>
      </c>
      <c r="I215" s="194">
        <v>0</v>
      </c>
      <c r="J215" s="194">
        <v>0</v>
      </c>
    </row>
    <row r="216" spans="1:10">
      <c r="A216" s="195">
        <v>954</v>
      </c>
      <c r="B216" s="195">
        <v>341.67</v>
      </c>
      <c r="C216" s="195">
        <v>9.17</v>
      </c>
      <c r="D216" s="195">
        <v>76.83</v>
      </c>
      <c r="E216" s="195">
        <v>170.92</v>
      </c>
      <c r="F216" s="195">
        <v>0</v>
      </c>
      <c r="G216" s="195">
        <v>0</v>
      </c>
      <c r="H216" s="195">
        <v>170.92</v>
      </c>
      <c r="I216" s="195">
        <v>0</v>
      </c>
      <c r="J216" s="195">
        <v>0</v>
      </c>
    </row>
    <row r="217" spans="1:10">
      <c r="A217" s="194">
        <v>958.5</v>
      </c>
      <c r="B217" s="194">
        <v>343.33</v>
      </c>
      <c r="C217" s="194">
        <v>10.42</v>
      </c>
      <c r="D217" s="194">
        <v>77.25</v>
      </c>
      <c r="E217" s="194">
        <v>171.75</v>
      </c>
      <c r="F217" s="194">
        <v>0</v>
      </c>
      <c r="G217" s="194">
        <v>0</v>
      </c>
      <c r="H217" s="194">
        <v>171.75</v>
      </c>
      <c r="I217" s="194">
        <v>0</v>
      </c>
      <c r="J217" s="194">
        <v>0</v>
      </c>
    </row>
    <row r="218" spans="1:10">
      <c r="A218" s="195">
        <v>963</v>
      </c>
      <c r="B218" s="195">
        <v>344.92</v>
      </c>
      <c r="C218" s="195">
        <v>11.67</v>
      </c>
      <c r="D218" s="195">
        <v>77.58</v>
      </c>
      <c r="E218" s="195">
        <v>172.5</v>
      </c>
      <c r="F218" s="195">
        <v>0</v>
      </c>
      <c r="G218" s="195">
        <v>0</v>
      </c>
      <c r="H218" s="195">
        <v>172.5</v>
      </c>
      <c r="I218" s="195">
        <v>0</v>
      </c>
      <c r="J218" s="195">
        <v>0</v>
      </c>
    </row>
    <row r="219" spans="1:10">
      <c r="A219" s="194">
        <v>967.5</v>
      </c>
      <c r="B219" s="194">
        <v>346.5</v>
      </c>
      <c r="C219" s="194">
        <v>12.92</v>
      </c>
      <c r="D219" s="194">
        <v>77.92</v>
      </c>
      <c r="E219" s="194">
        <v>173.33</v>
      </c>
      <c r="F219" s="194">
        <v>0</v>
      </c>
      <c r="G219" s="194">
        <v>0</v>
      </c>
      <c r="H219" s="194">
        <v>173.33</v>
      </c>
      <c r="I219" s="194">
        <v>0</v>
      </c>
      <c r="J219" s="194">
        <v>0</v>
      </c>
    </row>
    <row r="220" spans="1:10">
      <c r="A220" s="195">
        <v>972</v>
      </c>
      <c r="B220" s="195">
        <v>348.17</v>
      </c>
      <c r="C220" s="195">
        <v>14.17</v>
      </c>
      <c r="D220" s="195">
        <v>78.33</v>
      </c>
      <c r="E220" s="195">
        <v>174.17</v>
      </c>
      <c r="F220" s="195">
        <v>0</v>
      </c>
      <c r="G220" s="195">
        <v>0</v>
      </c>
      <c r="H220" s="195">
        <v>174.17</v>
      </c>
      <c r="I220" s="195">
        <v>0</v>
      </c>
      <c r="J220" s="195">
        <v>0</v>
      </c>
    </row>
    <row r="221" spans="1:10">
      <c r="A221" s="194">
        <v>976.5</v>
      </c>
      <c r="B221" s="194">
        <v>349.75</v>
      </c>
      <c r="C221" s="194">
        <v>15.42</v>
      </c>
      <c r="D221" s="194">
        <v>78.67</v>
      </c>
      <c r="E221" s="194">
        <v>174.92</v>
      </c>
      <c r="F221" s="194">
        <v>0</v>
      </c>
      <c r="G221" s="194">
        <v>0</v>
      </c>
      <c r="H221" s="194">
        <v>174.92</v>
      </c>
      <c r="I221" s="194">
        <v>0</v>
      </c>
      <c r="J221" s="194">
        <v>0</v>
      </c>
    </row>
    <row r="222" spans="1:10">
      <c r="A222" s="195">
        <v>981</v>
      </c>
      <c r="B222" s="195">
        <v>351.33</v>
      </c>
      <c r="C222" s="195">
        <v>16.670000000000002</v>
      </c>
      <c r="D222" s="195">
        <v>79</v>
      </c>
      <c r="E222" s="195">
        <v>175.75</v>
      </c>
      <c r="F222" s="195">
        <v>0</v>
      </c>
      <c r="G222" s="195">
        <v>0</v>
      </c>
      <c r="H222" s="195">
        <v>175.75</v>
      </c>
      <c r="I222" s="195">
        <v>0</v>
      </c>
      <c r="J222" s="195">
        <v>0</v>
      </c>
    </row>
    <row r="223" spans="1:10">
      <c r="A223" s="194">
        <v>985.5</v>
      </c>
      <c r="B223" s="194">
        <v>353</v>
      </c>
      <c r="C223" s="194">
        <v>17.920000000000002</v>
      </c>
      <c r="D223" s="194">
        <v>79.42</v>
      </c>
      <c r="E223" s="194">
        <v>176.58</v>
      </c>
      <c r="F223" s="194">
        <v>0</v>
      </c>
      <c r="G223" s="194">
        <v>0</v>
      </c>
      <c r="H223" s="194">
        <v>176.58</v>
      </c>
      <c r="I223" s="194">
        <v>0</v>
      </c>
      <c r="J223" s="194">
        <v>0</v>
      </c>
    </row>
    <row r="224" spans="1:10">
      <c r="A224" s="195">
        <v>990</v>
      </c>
      <c r="B224" s="195">
        <v>354.58</v>
      </c>
      <c r="C224" s="195">
        <v>19.170000000000002</v>
      </c>
      <c r="D224" s="195">
        <v>79.75</v>
      </c>
      <c r="E224" s="195">
        <v>177.33</v>
      </c>
      <c r="F224" s="195">
        <v>0</v>
      </c>
      <c r="G224" s="195">
        <v>0</v>
      </c>
      <c r="H224" s="195">
        <v>177.33</v>
      </c>
      <c r="I224" s="195">
        <v>0</v>
      </c>
      <c r="J224" s="195">
        <v>0</v>
      </c>
    </row>
    <row r="225" spans="1:10">
      <c r="A225" s="194">
        <v>994.5</v>
      </c>
      <c r="B225" s="194">
        <v>356.17</v>
      </c>
      <c r="C225" s="194">
        <v>20.329999999999998</v>
      </c>
      <c r="D225" s="194">
        <v>80.17</v>
      </c>
      <c r="E225" s="194">
        <v>178.17</v>
      </c>
      <c r="F225" s="194">
        <v>0</v>
      </c>
      <c r="G225" s="194">
        <v>0</v>
      </c>
      <c r="H225" s="194">
        <v>178.17</v>
      </c>
      <c r="I225" s="194">
        <v>0</v>
      </c>
      <c r="J225" s="194">
        <v>0</v>
      </c>
    </row>
    <row r="226" spans="1:10">
      <c r="A226" s="195">
        <v>999</v>
      </c>
      <c r="B226" s="195">
        <v>357.83</v>
      </c>
      <c r="C226" s="195">
        <v>21.67</v>
      </c>
      <c r="D226" s="195">
        <v>80.5</v>
      </c>
      <c r="E226" s="195">
        <v>179</v>
      </c>
      <c r="F226" s="195">
        <v>0</v>
      </c>
      <c r="G226" s="195">
        <v>0</v>
      </c>
      <c r="H226" s="195">
        <v>179</v>
      </c>
      <c r="I226" s="195">
        <v>0</v>
      </c>
      <c r="J226" s="195">
        <v>0</v>
      </c>
    </row>
    <row r="227" spans="1:10">
      <c r="A227" s="194">
        <v>1003.5</v>
      </c>
      <c r="B227" s="194">
        <v>359.42</v>
      </c>
      <c r="C227" s="194">
        <v>22.92</v>
      </c>
      <c r="D227" s="194">
        <v>80.83</v>
      </c>
      <c r="E227" s="194">
        <v>179.75</v>
      </c>
      <c r="F227" s="194">
        <v>0</v>
      </c>
      <c r="G227" s="194">
        <v>0</v>
      </c>
      <c r="H227" s="194">
        <v>179.75</v>
      </c>
      <c r="I227" s="194">
        <v>0</v>
      </c>
      <c r="J227" s="194">
        <v>0</v>
      </c>
    </row>
    <row r="228" spans="1:10">
      <c r="A228" s="195">
        <v>1008</v>
      </c>
      <c r="B228" s="195">
        <v>361</v>
      </c>
      <c r="C228" s="195">
        <v>24.08</v>
      </c>
      <c r="D228" s="195">
        <v>81.25</v>
      </c>
      <c r="E228" s="195">
        <v>180.58</v>
      </c>
      <c r="F228" s="195">
        <v>0</v>
      </c>
      <c r="G228" s="195">
        <v>0</v>
      </c>
      <c r="H228" s="195">
        <v>180.58</v>
      </c>
      <c r="I228" s="195">
        <v>0</v>
      </c>
      <c r="J228" s="195">
        <v>0</v>
      </c>
    </row>
    <row r="229" spans="1:10">
      <c r="A229" s="194">
        <v>1012.5</v>
      </c>
      <c r="B229" s="194">
        <v>362.67</v>
      </c>
      <c r="C229" s="194">
        <v>25.42</v>
      </c>
      <c r="D229" s="194">
        <v>81.58</v>
      </c>
      <c r="E229" s="194">
        <v>181.42</v>
      </c>
      <c r="F229" s="194">
        <v>0</v>
      </c>
      <c r="G229" s="194">
        <v>0</v>
      </c>
      <c r="H229" s="194">
        <v>181.42</v>
      </c>
      <c r="I229" s="194">
        <v>0</v>
      </c>
      <c r="J229" s="194">
        <v>0</v>
      </c>
    </row>
    <row r="230" spans="1:10">
      <c r="A230" s="195">
        <v>1017</v>
      </c>
      <c r="B230" s="195">
        <v>364.25</v>
      </c>
      <c r="C230" s="195">
        <v>26</v>
      </c>
      <c r="D230" s="195">
        <v>82.58</v>
      </c>
      <c r="E230" s="195">
        <v>182.17</v>
      </c>
      <c r="F230" s="195">
        <v>0</v>
      </c>
      <c r="G230" s="195">
        <v>0</v>
      </c>
      <c r="H230" s="195">
        <v>182.17</v>
      </c>
      <c r="I230" s="195">
        <v>0</v>
      </c>
      <c r="J230" s="195">
        <v>0</v>
      </c>
    </row>
    <row r="231" spans="1:10">
      <c r="A231" s="194">
        <v>1021.5</v>
      </c>
      <c r="B231" s="194">
        <v>365.83</v>
      </c>
      <c r="C231" s="194">
        <v>26.25</v>
      </c>
      <c r="D231" s="194">
        <v>83.92</v>
      </c>
      <c r="E231" s="194">
        <v>183</v>
      </c>
      <c r="F231" s="194">
        <v>0</v>
      </c>
      <c r="G231" s="194">
        <v>0</v>
      </c>
      <c r="H231" s="194">
        <v>183</v>
      </c>
      <c r="I231" s="194">
        <v>0</v>
      </c>
      <c r="J231" s="194">
        <v>0</v>
      </c>
    </row>
    <row r="232" spans="1:10">
      <c r="A232" s="195">
        <v>1026</v>
      </c>
      <c r="B232" s="195">
        <v>367.5</v>
      </c>
      <c r="C232" s="195">
        <v>26.58</v>
      </c>
      <c r="D232" s="195">
        <v>85.25</v>
      </c>
      <c r="E232" s="195">
        <v>183.83</v>
      </c>
      <c r="F232" s="195">
        <v>0</v>
      </c>
      <c r="G232" s="195">
        <v>0</v>
      </c>
      <c r="H232" s="195">
        <v>183.83</v>
      </c>
      <c r="I232" s="195">
        <v>0</v>
      </c>
      <c r="J232" s="195">
        <v>0</v>
      </c>
    </row>
    <row r="233" spans="1:10">
      <c r="A233" s="194">
        <v>1030.5</v>
      </c>
      <c r="B233" s="194">
        <v>369.08</v>
      </c>
      <c r="C233" s="194">
        <v>26.75</v>
      </c>
      <c r="D233" s="194">
        <v>86.67</v>
      </c>
      <c r="E233" s="194">
        <v>184.58</v>
      </c>
      <c r="F233" s="194">
        <v>0</v>
      </c>
      <c r="G233" s="194">
        <v>0</v>
      </c>
      <c r="H233" s="194">
        <v>184.58</v>
      </c>
      <c r="I233" s="194">
        <v>0</v>
      </c>
      <c r="J233" s="194">
        <v>0</v>
      </c>
    </row>
    <row r="234" spans="1:10">
      <c r="A234" s="195">
        <v>1035</v>
      </c>
      <c r="B234" s="195">
        <v>370.67</v>
      </c>
      <c r="C234" s="195">
        <v>27</v>
      </c>
      <c r="D234" s="195">
        <v>88</v>
      </c>
      <c r="E234" s="195">
        <v>185.42</v>
      </c>
      <c r="F234" s="195">
        <v>0</v>
      </c>
      <c r="G234" s="195">
        <v>0</v>
      </c>
      <c r="H234" s="195">
        <v>185.42</v>
      </c>
      <c r="I234" s="195">
        <v>0</v>
      </c>
      <c r="J234" s="195">
        <v>0</v>
      </c>
    </row>
    <row r="235" spans="1:10">
      <c r="A235" s="194">
        <v>1039.5</v>
      </c>
      <c r="B235" s="194">
        <v>372.33</v>
      </c>
      <c r="C235" s="194">
        <v>27.33</v>
      </c>
      <c r="D235" s="194">
        <v>89.33</v>
      </c>
      <c r="E235" s="194">
        <v>186.25</v>
      </c>
      <c r="F235" s="194">
        <v>0</v>
      </c>
      <c r="G235" s="194">
        <v>0</v>
      </c>
      <c r="H235" s="194">
        <v>186.25</v>
      </c>
      <c r="I235" s="194">
        <v>0</v>
      </c>
      <c r="J235" s="194">
        <v>0</v>
      </c>
    </row>
    <row r="236" spans="1:10">
      <c r="A236" s="195">
        <v>1044</v>
      </c>
      <c r="B236" s="195">
        <v>373.92</v>
      </c>
      <c r="C236" s="195">
        <v>27.58</v>
      </c>
      <c r="D236" s="195">
        <v>90.67</v>
      </c>
      <c r="E236" s="195">
        <v>187.08</v>
      </c>
      <c r="F236" s="195">
        <v>0</v>
      </c>
      <c r="G236" s="195">
        <v>0</v>
      </c>
      <c r="H236" s="195">
        <v>187.08</v>
      </c>
      <c r="I236" s="195">
        <v>0</v>
      </c>
      <c r="J236" s="195">
        <v>0</v>
      </c>
    </row>
    <row r="237" spans="1:10">
      <c r="A237" s="194">
        <v>1048.5</v>
      </c>
      <c r="B237" s="194">
        <v>375.5</v>
      </c>
      <c r="C237" s="194">
        <v>27.75</v>
      </c>
      <c r="D237" s="194">
        <v>92.08</v>
      </c>
      <c r="E237" s="194">
        <v>187.83</v>
      </c>
      <c r="F237" s="194">
        <v>0</v>
      </c>
      <c r="G237" s="194">
        <v>0</v>
      </c>
      <c r="H237" s="194">
        <v>187.83</v>
      </c>
      <c r="I237" s="194">
        <v>0</v>
      </c>
      <c r="J237" s="194">
        <v>0</v>
      </c>
    </row>
    <row r="238" spans="1:10">
      <c r="A238" s="195">
        <v>1053</v>
      </c>
      <c r="B238" s="195">
        <v>377.17</v>
      </c>
      <c r="C238" s="195">
        <v>28.08</v>
      </c>
      <c r="D238" s="195">
        <v>93.42</v>
      </c>
      <c r="E238" s="195">
        <v>188.67</v>
      </c>
      <c r="F238" s="195">
        <v>0</v>
      </c>
      <c r="G238" s="195">
        <v>0</v>
      </c>
      <c r="H238" s="195">
        <v>188.67</v>
      </c>
      <c r="I238" s="195">
        <v>0</v>
      </c>
      <c r="J238" s="195">
        <v>0</v>
      </c>
    </row>
    <row r="239" spans="1:10">
      <c r="A239" s="194">
        <v>1057.5</v>
      </c>
      <c r="B239" s="194">
        <v>378.75</v>
      </c>
      <c r="C239" s="194">
        <v>28.33</v>
      </c>
      <c r="D239" s="194">
        <v>94.75</v>
      </c>
      <c r="E239" s="194">
        <v>189.5</v>
      </c>
      <c r="F239" s="194">
        <v>0</v>
      </c>
      <c r="G239" s="194">
        <v>0</v>
      </c>
      <c r="H239" s="194">
        <v>189.5</v>
      </c>
      <c r="I239" s="194">
        <v>0</v>
      </c>
      <c r="J239" s="194">
        <v>0</v>
      </c>
    </row>
    <row r="240" spans="1:10">
      <c r="A240" s="195">
        <v>1062</v>
      </c>
      <c r="B240" s="195">
        <v>380.33</v>
      </c>
      <c r="C240" s="195">
        <v>28.58</v>
      </c>
      <c r="D240" s="195">
        <v>96.08</v>
      </c>
      <c r="E240" s="195">
        <v>190.25</v>
      </c>
      <c r="F240" s="195">
        <v>0</v>
      </c>
      <c r="G240" s="195">
        <v>0</v>
      </c>
      <c r="H240" s="195">
        <v>190.25</v>
      </c>
      <c r="I240" s="195">
        <v>0</v>
      </c>
      <c r="J240" s="195">
        <v>0</v>
      </c>
    </row>
    <row r="241" spans="1:10">
      <c r="A241" s="194">
        <v>1066.5</v>
      </c>
      <c r="B241" s="194">
        <v>382</v>
      </c>
      <c r="C241" s="194">
        <v>28.92</v>
      </c>
      <c r="D241" s="194">
        <v>97.42</v>
      </c>
      <c r="E241" s="194">
        <v>191.08</v>
      </c>
      <c r="F241" s="194">
        <v>0</v>
      </c>
      <c r="G241" s="194">
        <v>0</v>
      </c>
      <c r="H241" s="194">
        <v>191.08</v>
      </c>
      <c r="I241" s="194">
        <v>0</v>
      </c>
      <c r="J241" s="194">
        <v>0</v>
      </c>
    </row>
    <row r="242" spans="1:10">
      <c r="A242" s="195">
        <v>1071</v>
      </c>
      <c r="B242" s="195">
        <v>383.58</v>
      </c>
      <c r="C242" s="195">
        <v>29.08</v>
      </c>
      <c r="D242" s="195">
        <v>98.83</v>
      </c>
      <c r="E242" s="195">
        <v>191.92</v>
      </c>
      <c r="F242" s="195">
        <v>0</v>
      </c>
      <c r="G242" s="195">
        <v>0</v>
      </c>
      <c r="H242" s="195">
        <v>191.92</v>
      </c>
      <c r="I242" s="195">
        <v>0</v>
      </c>
      <c r="J242" s="195">
        <v>0</v>
      </c>
    </row>
    <row r="243" spans="1:10">
      <c r="A243" s="194">
        <v>1075.5</v>
      </c>
      <c r="B243" s="194">
        <v>385.17</v>
      </c>
      <c r="C243" s="194">
        <v>29.33</v>
      </c>
      <c r="D243" s="194">
        <v>100.17</v>
      </c>
      <c r="E243" s="194">
        <v>192.67</v>
      </c>
      <c r="F243" s="194">
        <v>0</v>
      </c>
      <c r="G243" s="194">
        <v>0</v>
      </c>
      <c r="H243" s="194">
        <v>192.67</v>
      </c>
      <c r="I243" s="194">
        <v>0</v>
      </c>
      <c r="J243" s="194">
        <v>0</v>
      </c>
    </row>
    <row r="244" spans="1:10">
      <c r="A244" s="195">
        <v>1080</v>
      </c>
      <c r="B244" s="195">
        <v>386.83</v>
      </c>
      <c r="C244" s="195">
        <v>29.67</v>
      </c>
      <c r="D244" s="195">
        <v>101.5</v>
      </c>
      <c r="E244" s="195">
        <v>193.5</v>
      </c>
      <c r="F244" s="195">
        <v>0</v>
      </c>
      <c r="G244" s="195">
        <v>0</v>
      </c>
      <c r="H244" s="195">
        <v>193.5</v>
      </c>
      <c r="I244" s="195">
        <v>0</v>
      </c>
      <c r="J244" s="195">
        <v>0</v>
      </c>
    </row>
    <row r="245" spans="1:10">
      <c r="A245" s="194">
        <v>1084.5</v>
      </c>
      <c r="B245" s="194">
        <v>388.42</v>
      </c>
      <c r="C245" s="194">
        <v>29.92</v>
      </c>
      <c r="D245" s="194">
        <v>102.83</v>
      </c>
      <c r="E245" s="194">
        <v>194.33</v>
      </c>
      <c r="F245" s="194">
        <v>0</v>
      </c>
      <c r="G245" s="194">
        <v>0</v>
      </c>
      <c r="H245" s="194">
        <v>194.33</v>
      </c>
      <c r="I245" s="194">
        <v>0</v>
      </c>
      <c r="J245" s="194">
        <v>0</v>
      </c>
    </row>
    <row r="246" spans="1:10">
      <c r="A246" s="195">
        <v>1089</v>
      </c>
      <c r="B246" s="195">
        <v>390</v>
      </c>
      <c r="C246" s="195">
        <v>30.17</v>
      </c>
      <c r="D246" s="195">
        <v>104.17</v>
      </c>
      <c r="E246" s="195">
        <v>195.08</v>
      </c>
      <c r="F246" s="195">
        <v>0</v>
      </c>
      <c r="G246" s="195">
        <v>0</v>
      </c>
      <c r="H246" s="195">
        <v>195.08</v>
      </c>
      <c r="I246" s="195">
        <v>0</v>
      </c>
      <c r="J246" s="195">
        <v>0</v>
      </c>
    </row>
    <row r="247" spans="1:10">
      <c r="A247" s="194">
        <v>1093.5</v>
      </c>
      <c r="B247" s="194">
        <v>391.67</v>
      </c>
      <c r="C247" s="194">
        <v>30.42</v>
      </c>
      <c r="D247" s="194">
        <v>105.58</v>
      </c>
      <c r="E247" s="194">
        <v>195.92</v>
      </c>
      <c r="F247" s="194">
        <v>0</v>
      </c>
      <c r="G247" s="194">
        <v>0</v>
      </c>
      <c r="H247" s="194">
        <v>195.92</v>
      </c>
      <c r="I247" s="194">
        <v>0</v>
      </c>
      <c r="J247" s="194">
        <v>0</v>
      </c>
    </row>
    <row r="248" spans="1:10">
      <c r="A248" s="195">
        <v>1098</v>
      </c>
      <c r="B248" s="195">
        <v>393.25</v>
      </c>
      <c r="C248" s="195">
        <v>30.67</v>
      </c>
      <c r="D248" s="195">
        <v>106.92</v>
      </c>
      <c r="E248" s="195">
        <v>196.75</v>
      </c>
      <c r="F248" s="195">
        <v>0</v>
      </c>
      <c r="G248" s="195">
        <v>0</v>
      </c>
      <c r="H248" s="195">
        <v>196.75</v>
      </c>
      <c r="I248" s="195">
        <v>0</v>
      </c>
      <c r="J248" s="195">
        <v>0</v>
      </c>
    </row>
    <row r="249" spans="1:10">
      <c r="A249" s="194">
        <v>1102.5</v>
      </c>
      <c r="B249" s="194">
        <v>394.83</v>
      </c>
      <c r="C249" s="194">
        <v>30.92</v>
      </c>
      <c r="D249" s="194">
        <v>108.25</v>
      </c>
      <c r="E249" s="194">
        <v>197.5</v>
      </c>
      <c r="F249" s="194">
        <v>0</v>
      </c>
      <c r="G249" s="194">
        <v>0</v>
      </c>
      <c r="H249" s="194">
        <v>197.5</v>
      </c>
      <c r="I249" s="194">
        <v>0</v>
      </c>
      <c r="J249" s="194">
        <v>0</v>
      </c>
    </row>
    <row r="250" spans="1:10">
      <c r="A250" s="195">
        <v>1107</v>
      </c>
      <c r="B250" s="195">
        <v>396.5</v>
      </c>
      <c r="C250" s="195">
        <v>31.25</v>
      </c>
      <c r="D250" s="195">
        <v>109.58</v>
      </c>
      <c r="E250" s="195">
        <v>198.33</v>
      </c>
      <c r="F250" s="195">
        <v>0</v>
      </c>
      <c r="G250" s="195">
        <v>0</v>
      </c>
      <c r="H250" s="195">
        <v>198.33</v>
      </c>
      <c r="I250" s="195">
        <v>0</v>
      </c>
      <c r="J250" s="195">
        <v>0</v>
      </c>
    </row>
    <row r="251" spans="1:10">
      <c r="A251" s="194">
        <v>1111.5</v>
      </c>
      <c r="B251" s="194">
        <v>398.08</v>
      </c>
      <c r="C251" s="194">
        <v>31.42</v>
      </c>
      <c r="D251" s="194">
        <v>111</v>
      </c>
      <c r="E251" s="194">
        <v>199.17</v>
      </c>
      <c r="F251" s="194">
        <v>0</v>
      </c>
      <c r="G251" s="194">
        <v>0</v>
      </c>
      <c r="H251" s="194">
        <v>199.17</v>
      </c>
      <c r="I251" s="194">
        <v>0</v>
      </c>
      <c r="J251" s="194">
        <v>0</v>
      </c>
    </row>
    <row r="252" spans="1:10">
      <c r="A252" s="195">
        <v>1116</v>
      </c>
      <c r="B252" s="195">
        <v>399.75</v>
      </c>
      <c r="C252" s="195">
        <v>31.75</v>
      </c>
      <c r="D252" s="195">
        <v>112.33</v>
      </c>
      <c r="E252" s="195">
        <v>199.92</v>
      </c>
      <c r="F252" s="195">
        <v>0</v>
      </c>
      <c r="G252" s="195">
        <v>0</v>
      </c>
      <c r="H252" s="195">
        <v>199.92</v>
      </c>
      <c r="I252" s="195">
        <v>0</v>
      </c>
      <c r="J252" s="195">
        <v>0</v>
      </c>
    </row>
    <row r="253" spans="1:10">
      <c r="A253" s="194">
        <v>1120.5</v>
      </c>
      <c r="B253" s="194">
        <v>401.33</v>
      </c>
      <c r="C253" s="194">
        <v>32</v>
      </c>
      <c r="D253" s="194">
        <v>113.67</v>
      </c>
      <c r="E253" s="194">
        <v>200.75</v>
      </c>
      <c r="F253" s="194">
        <v>0</v>
      </c>
      <c r="G253" s="194">
        <v>0</v>
      </c>
      <c r="H253" s="194">
        <v>200.75</v>
      </c>
      <c r="I253" s="194">
        <v>0</v>
      </c>
      <c r="J253" s="194">
        <v>0</v>
      </c>
    </row>
    <row r="254" spans="1:10">
      <c r="A254" s="195">
        <v>1125</v>
      </c>
      <c r="B254" s="195">
        <v>402.92</v>
      </c>
      <c r="C254" s="195">
        <v>32.25</v>
      </c>
      <c r="D254" s="195">
        <v>115</v>
      </c>
      <c r="E254" s="195">
        <v>201.58</v>
      </c>
      <c r="F254" s="195">
        <v>0</v>
      </c>
      <c r="G254" s="195">
        <v>0</v>
      </c>
      <c r="H254" s="195">
        <v>201.58</v>
      </c>
      <c r="I254" s="195">
        <v>0</v>
      </c>
      <c r="J254" s="195">
        <v>0</v>
      </c>
    </row>
    <row r="255" spans="1:10">
      <c r="A255" s="194">
        <v>1129.5</v>
      </c>
      <c r="B255" s="194">
        <v>404.58</v>
      </c>
      <c r="C255" s="194">
        <v>32.58</v>
      </c>
      <c r="D255" s="194">
        <v>116.33</v>
      </c>
      <c r="E255" s="194">
        <v>202.33</v>
      </c>
      <c r="F255" s="194">
        <v>0</v>
      </c>
      <c r="G255" s="194">
        <v>0</v>
      </c>
      <c r="H255" s="194">
        <v>202.33</v>
      </c>
      <c r="I255" s="194">
        <v>0</v>
      </c>
      <c r="J255" s="194">
        <v>0</v>
      </c>
    </row>
    <row r="256" spans="1:10">
      <c r="A256" s="195">
        <v>1134</v>
      </c>
      <c r="B256" s="195">
        <v>406.17</v>
      </c>
      <c r="C256" s="195">
        <v>32.75</v>
      </c>
      <c r="D256" s="195">
        <v>117.75</v>
      </c>
      <c r="E256" s="195">
        <v>203.17</v>
      </c>
      <c r="F256" s="195">
        <v>0</v>
      </c>
      <c r="G256" s="195">
        <v>0</v>
      </c>
      <c r="H256" s="195">
        <v>203.17</v>
      </c>
      <c r="I256" s="195">
        <v>0</v>
      </c>
      <c r="J256" s="195">
        <v>0</v>
      </c>
    </row>
    <row r="257" spans="1:10">
      <c r="A257" s="194">
        <v>1138.5</v>
      </c>
      <c r="B257" s="194">
        <v>407.75</v>
      </c>
      <c r="C257" s="194">
        <v>33</v>
      </c>
      <c r="D257" s="194">
        <v>119.08</v>
      </c>
      <c r="E257" s="194">
        <v>204</v>
      </c>
      <c r="F257" s="194">
        <v>0</v>
      </c>
      <c r="G257" s="194">
        <v>0</v>
      </c>
      <c r="H257" s="194">
        <v>204</v>
      </c>
      <c r="I257" s="194">
        <v>0</v>
      </c>
      <c r="J257" s="194">
        <v>0</v>
      </c>
    </row>
    <row r="258" spans="1:10">
      <c r="A258" s="195">
        <v>1143</v>
      </c>
      <c r="B258" s="195">
        <v>409.42</v>
      </c>
      <c r="C258" s="195">
        <v>33.33</v>
      </c>
      <c r="D258" s="195">
        <v>120.42</v>
      </c>
      <c r="E258" s="195">
        <v>204.75</v>
      </c>
      <c r="F258" s="195">
        <v>0</v>
      </c>
      <c r="G258" s="195">
        <v>0</v>
      </c>
      <c r="H258" s="195">
        <v>204.75</v>
      </c>
      <c r="I258" s="195">
        <v>0</v>
      </c>
      <c r="J258" s="195">
        <v>0</v>
      </c>
    </row>
    <row r="259" spans="1:10">
      <c r="A259" s="194">
        <v>1147.5</v>
      </c>
      <c r="B259" s="194">
        <v>411</v>
      </c>
      <c r="C259" s="194">
        <v>33.58</v>
      </c>
      <c r="D259" s="194">
        <v>121.75</v>
      </c>
      <c r="E259" s="194">
        <v>205.58</v>
      </c>
      <c r="F259" s="194">
        <v>0</v>
      </c>
      <c r="G259" s="194">
        <v>0</v>
      </c>
      <c r="H259" s="194">
        <v>205.58</v>
      </c>
      <c r="I259" s="194">
        <v>0</v>
      </c>
      <c r="J259" s="194">
        <v>0</v>
      </c>
    </row>
    <row r="260" spans="1:10">
      <c r="A260" s="195">
        <v>1152</v>
      </c>
      <c r="B260" s="195">
        <v>412.58</v>
      </c>
      <c r="C260" s="195">
        <v>33.83</v>
      </c>
      <c r="D260" s="195">
        <v>123.08</v>
      </c>
      <c r="E260" s="195">
        <v>206.42</v>
      </c>
      <c r="F260" s="195">
        <v>0</v>
      </c>
      <c r="G260" s="195">
        <v>0</v>
      </c>
      <c r="H260" s="195">
        <v>206.42</v>
      </c>
      <c r="I260" s="195">
        <v>0</v>
      </c>
      <c r="J260" s="195">
        <v>0</v>
      </c>
    </row>
    <row r="261" spans="1:10">
      <c r="A261" s="194">
        <v>1156.5</v>
      </c>
      <c r="B261" s="194">
        <v>414.25</v>
      </c>
      <c r="C261" s="194">
        <v>34.08</v>
      </c>
      <c r="D261" s="194">
        <v>124.5</v>
      </c>
      <c r="E261" s="194">
        <v>207.17</v>
      </c>
      <c r="F261" s="194">
        <v>0</v>
      </c>
      <c r="G261" s="194">
        <v>0</v>
      </c>
      <c r="H261" s="194">
        <v>207.17</v>
      </c>
      <c r="I261" s="194">
        <v>0</v>
      </c>
      <c r="J261" s="194">
        <v>0</v>
      </c>
    </row>
    <row r="262" spans="1:10">
      <c r="A262" s="195">
        <v>1161</v>
      </c>
      <c r="B262" s="195">
        <v>415.83</v>
      </c>
      <c r="C262" s="195">
        <v>34.33</v>
      </c>
      <c r="D262" s="195">
        <v>125.83</v>
      </c>
      <c r="E262" s="195">
        <v>208</v>
      </c>
      <c r="F262" s="195">
        <v>0</v>
      </c>
      <c r="G262" s="195">
        <v>0</v>
      </c>
      <c r="H262" s="195">
        <v>208</v>
      </c>
      <c r="I262" s="195">
        <v>0</v>
      </c>
      <c r="J262" s="195">
        <v>0</v>
      </c>
    </row>
    <row r="263" spans="1:10">
      <c r="A263" s="194">
        <v>1165.5</v>
      </c>
      <c r="B263" s="194">
        <v>417.42</v>
      </c>
      <c r="C263" s="194">
        <v>34.58</v>
      </c>
      <c r="D263" s="194">
        <v>127.17</v>
      </c>
      <c r="E263" s="194">
        <v>208.83</v>
      </c>
      <c r="F263" s="194">
        <v>0</v>
      </c>
      <c r="G263" s="194">
        <v>0</v>
      </c>
      <c r="H263" s="194">
        <v>208.83</v>
      </c>
      <c r="I263" s="194">
        <v>0</v>
      </c>
      <c r="J263" s="194">
        <v>0</v>
      </c>
    </row>
    <row r="264" spans="1:10">
      <c r="A264" s="195">
        <v>1170</v>
      </c>
      <c r="B264" s="195">
        <v>419.08</v>
      </c>
      <c r="C264" s="195">
        <v>34.92</v>
      </c>
      <c r="D264" s="195">
        <v>128.5</v>
      </c>
      <c r="E264" s="195">
        <v>209.58</v>
      </c>
      <c r="F264" s="195">
        <v>0</v>
      </c>
      <c r="G264" s="195">
        <v>0</v>
      </c>
      <c r="H264" s="195">
        <v>209.58</v>
      </c>
      <c r="I264" s="195">
        <v>0</v>
      </c>
      <c r="J264" s="195">
        <v>0</v>
      </c>
    </row>
    <row r="265" spans="1:10">
      <c r="A265" s="194">
        <v>1174.5</v>
      </c>
      <c r="B265" s="194">
        <v>420.67</v>
      </c>
      <c r="C265" s="194">
        <v>35.08</v>
      </c>
      <c r="D265" s="194">
        <v>129.91999999999999</v>
      </c>
      <c r="E265" s="194">
        <v>210.42</v>
      </c>
      <c r="F265" s="194">
        <v>0</v>
      </c>
      <c r="G265" s="194">
        <v>0</v>
      </c>
      <c r="H265" s="194">
        <v>210.42</v>
      </c>
      <c r="I265" s="194">
        <v>0</v>
      </c>
      <c r="J265" s="194">
        <v>0</v>
      </c>
    </row>
    <row r="266" spans="1:10">
      <c r="A266" s="195">
        <v>1179</v>
      </c>
      <c r="B266" s="195">
        <v>422.25</v>
      </c>
      <c r="C266" s="195">
        <v>35.33</v>
      </c>
      <c r="D266" s="195">
        <v>131.25</v>
      </c>
      <c r="E266" s="195">
        <v>211.25</v>
      </c>
      <c r="F266" s="195">
        <v>0</v>
      </c>
      <c r="G266" s="195">
        <v>0</v>
      </c>
      <c r="H266" s="195">
        <v>211.25</v>
      </c>
      <c r="I266" s="195">
        <v>0</v>
      </c>
      <c r="J266" s="195">
        <v>0</v>
      </c>
    </row>
    <row r="267" spans="1:10">
      <c r="A267" s="194">
        <v>1183.5</v>
      </c>
      <c r="B267" s="194">
        <v>423.92</v>
      </c>
      <c r="C267" s="194">
        <v>35.67</v>
      </c>
      <c r="D267" s="194">
        <v>132.58000000000001</v>
      </c>
      <c r="E267" s="194">
        <v>212</v>
      </c>
      <c r="F267" s="194">
        <v>0</v>
      </c>
      <c r="G267" s="194">
        <v>0</v>
      </c>
      <c r="H267" s="194">
        <v>212</v>
      </c>
      <c r="I267" s="194">
        <v>0</v>
      </c>
      <c r="J267" s="194">
        <v>0</v>
      </c>
    </row>
    <row r="268" spans="1:10">
      <c r="A268" s="195">
        <v>1188</v>
      </c>
      <c r="B268" s="195">
        <v>425.5</v>
      </c>
      <c r="C268" s="195">
        <v>35.92</v>
      </c>
      <c r="D268" s="195">
        <v>133.91999999999999</v>
      </c>
      <c r="E268" s="195">
        <v>212.83</v>
      </c>
      <c r="F268" s="195">
        <v>0</v>
      </c>
      <c r="G268" s="195">
        <v>0</v>
      </c>
      <c r="H268" s="195">
        <v>212.83</v>
      </c>
      <c r="I268" s="195">
        <v>0</v>
      </c>
      <c r="J268" s="195">
        <v>0</v>
      </c>
    </row>
    <row r="269" spans="1:10">
      <c r="A269" s="194">
        <v>1192.5</v>
      </c>
      <c r="B269" s="194">
        <v>427.08</v>
      </c>
      <c r="C269" s="194">
        <v>36.17</v>
      </c>
      <c r="D269" s="194">
        <v>135.25</v>
      </c>
      <c r="E269" s="194">
        <v>213.67</v>
      </c>
      <c r="F269" s="194">
        <v>0</v>
      </c>
      <c r="G269" s="194">
        <v>0</v>
      </c>
      <c r="H269" s="194">
        <v>213.67</v>
      </c>
      <c r="I269" s="194">
        <v>0</v>
      </c>
      <c r="J269" s="194">
        <v>0</v>
      </c>
    </row>
    <row r="270" spans="1:10">
      <c r="A270" s="195">
        <v>1197</v>
      </c>
      <c r="B270" s="195">
        <v>428.75</v>
      </c>
      <c r="C270" s="195">
        <v>36.42</v>
      </c>
      <c r="D270" s="195">
        <v>136.66999999999999</v>
      </c>
      <c r="E270" s="195">
        <v>214.5</v>
      </c>
      <c r="F270" s="195">
        <v>0</v>
      </c>
      <c r="G270" s="195">
        <v>0</v>
      </c>
      <c r="H270" s="195">
        <v>214.5</v>
      </c>
      <c r="I270" s="195">
        <v>0</v>
      </c>
      <c r="J270" s="195">
        <v>0</v>
      </c>
    </row>
    <row r="271" spans="1:10">
      <c r="A271" s="194">
        <v>1201.5</v>
      </c>
      <c r="B271" s="194">
        <v>430.33</v>
      </c>
      <c r="C271" s="194">
        <v>36.67</v>
      </c>
      <c r="D271" s="194">
        <v>138</v>
      </c>
      <c r="E271" s="194">
        <v>215.25</v>
      </c>
      <c r="F271" s="194">
        <v>0</v>
      </c>
      <c r="G271" s="194">
        <v>0</v>
      </c>
      <c r="H271" s="194">
        <v>215.25</v>
      </c>
      <c r="I271" s="194">
        <v>0</v>
      </c>
      <c r="J271" s="194">
        <v>0</v>
      </c>
    </row>
    <row r="272" spans="1:10">
      <c r="A272" s="195">
        <v>1206</v>
      </c>
      <c r="B272" s="195">
        <v>431.92</v>
      </c>
      <c r="C272" s="195">
        <v>36.92</v>
      </c>
      <c r="D272" s="195">
        <v>139.33000000000001</v>
      </c>
      <c r="E272" s="195">
        <v>216.08</v>
      </c>
      <c r="F272" s="195">
        <v>0</v>
      </c>
      <c r="G272" s="195">
        <v>0</v>
      </c>
      <c r="H272" s="195">
        <v>216.08</v>
      </c>
      <c r="I272" s="195">
        <v>0</v>
      </c>
      <c r="J272" s="195">
        <v>0</v>
      </c>
    </row>
    <row r="273" spans="1:10">
      <c r="A273" s="194">
        <v>1210.5</v>
      </c>
      <c r="B273" s="194">
        <v>433.58</v>
      </c>
      <c r="C273" s="194">
        <v>37.25</v>
      </c>
      <c r="D273" s="194">
        <v>140.66999999999999</v>
      </c>
      <c r="E273" s="194">
        <v>216.92</v>
      </c>
      <c r="F273" s="194">
        <v>0</v>
      </c>
      <c r="G273" s="194">
        <v>0</v>
      </c>
      <c r="H273" s="194">
        <v>216.92</v>
      </c>
      <c r="I273" s="194">
        <v>0</v>
      </c>
      <c r="J273" s="194">
        <v>0</v>
      </c>
    </row>
    <row r="274" spans="1:10">
      <c r="A274" s="195">
        <v>1215</v>
      </c>
      <c r="B274" s="195">
        <v>435.17</v>
      </c>
      <c r="C274" s="195">
        <v>37.42</v>
      </c>
      <c r="D274" s="195">
        <v>142.08000000000001</v>
      </c>
      <c r="E274" s="195">
        <v>217.67</v>
      </c>
      <c r="F274" s="195">
        <v>0</v>
      </c>
      <c r="G274" s="195">
        <v>0</v>
      </c>
      <c r="H274" s="195">
        <v>217.67</v>
      </c>
      <c r="I274" s="195">
        <v>0</v>
      </c>
      <c r="J274" s="195">
        <v>0</v>
      </c>
    </row>
    <row r="275" spans="1:10">
      <c r="A275" s="194">
        <v>1219.5</v>
      </c>
      <c r="B275" s="194">
        <v>436.75</v>
      </c>
      <c r="C275" s="194">
        <v>37.67</v>
      </c>
      <c r="D275" s="194">
        <v>143.41999999999999</v>
      </c>
      <c r="E275" s="194">
        <v>218.5</v>
      </c>
      <c r="F275" s="194">
        <v>0</v>
      </c>
      <c r="G275" s="194">
        <v>0</v>
      </c>
      <c r="H275" s="194">
        <v>218.5</v>
      </c>
      <c r="I275" s="194">
        <v>0</v>
      </c>
      <c r="J275" s="194">
        <v>0</v>
      </c>
    </row>
    <row r="276" spans="1:10">
      <c r="A276" s="195">
        <v>1224</v>
      </c>
      <c r="B276" s="195">
        <v>438.42</v>
      </c>
      <c r="C276" s="195">
        <v>38</v>
      </c>
      <c r="D276" s="195">
        <v>144.75</v>
      </c>
      <c r="E276" s="195">
        <v>219.33</v>
      </c>
      <c r="F276" s="195">
        <v>0</v>
      </c>
      <c r="G276" s="195">
        <v>0</v>
      </c>
      <c r="H276" s="195">
        <v>219.33</v>
      </c>
      <c r="I276" s="195">
        <v>0</v>
      </c>
      <c r="J276" s="195">
        <v>0</v>
      </c>
    </row>
    <row r="277" spans="1:10">
      <c r="A277" s="194">
        <v>1228.5</v>
      </c>
      <c r="B277" s="194">
        <v>440</v>
      </c>
      <c r="C277" s="194">
        <v>38.25</v>
      </c>
      <c r="D277" s="194">
        <v>146.08000000000001</v>
      </c>
      <c r="E277" s="194">
        <v>220.08</v>
      </c>
      <c r="F277" s="194">
        <v>0</v>
      </c>
      <c r="G277" s="194">
        <v>0</v>
      </c>
      <c r="H277" s="194">
        <v>220.08</v>
      </c>
      <c r="I277" s="194">
        <v>0</v>
      </c>
      <c r="J277" s="194">
        <v>0</v>
      </c>
    </row>
    <row r="278" spans="1:10">
      <c r="A278" s="195">
        <v>1233</v>
      </c>
      <c r="B278" s="195">
        <v>441.58</v>
      </c>
      <c r="C278" s="195">
        <v>38.5</v>
      </c>
      <c r="D278" s="195">
        <v>147.41999999999999</v>
      </c>
      <c r="E278" s="195">
        <v>220.92</v>
      </c>
      <c r="F278" s="195">
        <v>0</v>
      </c>
      <c r="G278" s="195">
        <v>0</v>
      </c>
      <c r="H278" s="195">
        <v>220.92</v>
      </c>
      <c r="I278" s="195">
        <v>0</v>
      </c>
      <c r="J278" s="195">
        <v>0</v>
      </c>
    </row>
    <row r="279" spans="1:10">
      <c r="A279" s="194">
        <v>1237.5</v>
      </c>
      <c r="B279" s="194">
        <v>443.25</v>
      </c>
      <c r="C279" s="194">
        <v>38.75</v>
      </c>
      <c r="D279" s="194">
        <v>148.83000000000001</v>
      </c>
      <c r="E279" s="194">
        <v>221.75</v>
      </c>
      <c r="F279" s="194">
        <v>0</v>
      </c>
      <c r="G279" s="194">
        <v>0</v>
      </c>
      <c r="H279" s="194">
        <v>221.75</v>
      </c>
      <c r="I279" s="194">
        <v>0</v>
      </c>
      <c r="J279" s="194">
        <v>0</v>
      </c>
    </row>
    <row r="280" spans="1:10">
      <c r="A280" s="195">
        <v>1242</v>
      </c>
      <c r="B280" s="195">
        <v>444.83</v>
      </c>
      <c r="C280" s="195">
        <v>39</v>
      </c>
      <c r="D280" s="195">
        <v>150.16999999999999</v>
      </c>
      <c r="E280" s="195">
        <v>222.5</v>
      </c>
      <c r="F280" s="195">
        <v>0</v>
      </c>
      <c r="G280" s="195">
        <v>0</v>
      </c>
      <c r="H280" s="195">
        <v>222.5</v>
      </c>
      <c r="I280" s="195">
        <v>0</v>
      </c>
      <c r="J280" s="195">
        <v>0</v>
      </c>
    </row>
    <row r="281" spans="1:10">
      <c r="A281" s="194">
        <v>1246.5</v>
      </c>
      <c r="B281" s="194">
        <v>446.42</v>
      </c>
      <c r="C281" s="194">
        <v>39.25</v>
      </c>
      <c r="D281" s="194">
        <v>151.5</v>
      </c>
      <c r="E281" s="194">
        <v>223.33</v>
      </c>
      <c r="F281" s="194">
        <v>0</v>
      </c>
      <c r="G281" s="194">
        <v>0</v>
      </c>
      <c r="H281" s="194">
        <v>223.33</v>
      </c>
      <c r="I281" s="194">
        <v>0</v>
      </c>
      <c r="J281" s="194">
        <v>0</v>
      </c>
    </row>
    <row r="282" spans="1:10">
      <c r="A282" s="195">
        <v>1251</v>
      </c>
      <c r="B282" s="195">
        <v>448.08</v>
      </c>
      <c r="C282" s="195">
        <v>39.58</v>
      </c>
      <c r="D282" s="195">
        <v>152.83000000000001</v>
      </c>
      <c r="E282" s="195">
        <v>224.17</v>
      </c>
      <c r="F282" s="195">
        <v>0</v>
      </c>
      <c r="G282" s="195">
        <v>0</v>
      </c>
      <c r="H282" s="195">
        <v>224.17</v>
      </c>
      <c r="I282" s="195">
        <v>0</v>
      </c>
      <c r="J282" s="195">
        <v>0</v>
      </c>
    </row>
    <row r="283" spans="1:10">
      <c r="A283" s="194">
        <v>1255.5</v>
      </c>
      <c r="B283" s="194">
        <v>449.67</v>
      </c>
      <c r="C283" s="194">
        <v>39.83</v>
      </c>
      <c r="D283" s="194">
        <v>154.16999999999999</v>
      </c>
      <c r="E283" s="194">
        <v>224.92</v>
      </c>
      <c r="F283" s="194">
        <v>0</v>
      </c>
      <c r="G283" s="194">
        <v>0</v>
      </c>
      <c r="H283" s="194">
        <v>224.92</v>
      </c>
      <c r="I283" s="194">
        <v>0</v>
      </c>
      <c r="J283" s="194">
        <v>0</v>
      </c>
    </row>
    <row r="284" spans="1:10">
      <c r="A284" s="195">
        <v>1260</v>
      </c>
      <c r="B284" s="195">
        <v>451.25</v>
      </c>
      <c r="C284" s="195">
        <v>40</v>
      </c>
      <c r="D284" s="195">
        <v>155.58000000000001</v>
      </c>
      <c r="E284" s="195">
        <v>225.75</v>
      </c>
      <c r="F284" s="195">
        <v>0</v>
      </c>
      <c r="G284" s="195">
        <v>0</v>
      </c>
      <c r="H284" s="195">
        <v>225.75</v>
      </c>
      <c r="I284" s="195">
        <v>0</v>
      </c>
      <c r="J284" s="195">
        <v>0</v>
      </c>
    </row>
    <row r="285" spans="1:10">
      <c r="A285" s="194">
        <v>1264.5</v>
      </c>
      <c r="B285" s="194">
        <v>452.92</v>
      </c>
      <c r="C285" s="194">
        <v>40.33</v>
      </c>
      <c r="D285" s="194">
        <v>156.91999999999999</v>
      </c>
      <c r="E285" s="194">
        <v>226.58</v>
      </c>
      <c r="F285" s="194">
        <v>0</v>
      </c>
      <c r="G285" s="194">
        <v>0</v>
      </c>
      <c r="H285" s="194">
        <v>226.58</v>
      </c>
      <c r="I285" s="194">
        <v>0</v>
      </c>
      <c r="J285" s="194">
        <v>0</v>
      </c>
    </row>
    <row r="286" spans="1:10">
      <c r="A286" s="195">
        <v>1269</v>
      </c>
      <c r="B286" s="195">
        <v>454.5</v>
      </c>
      <c r="C286" s="195">
        <v>40.58</v>
      </c>
      <c r="D286" s="195">
        <v>158.25</v>
      </c>
      <c r="E286" s="195">
        <v>227.33</v>
      </c>
      <c r="F286" s="195">
        <v>0</v>
      </c>
      <c r="G286" s="195">
        <v>0</v>
      </c>
      <c r="H286" s="195">
        <v>227.33</v>
      </c>
      <c r="I286" s="195">
        <v>0</v>
      </c>
      <c r="J286" s="195">
        <v>0</v>
      </c>
    </row>
    <row r="287" spans="1:10">
      <c r="A287" s="194">
        <v>1273.5</v>
      </c>
      <c r="B287" s="194">
        <v>456.17</v>
      </c>
      <c r="C287" s="194">
        <v>40.92</v>
      </c>
      <c r="D287" s="194">
        <v>159.58000000000001</v>
      </c>
      <c r="E287" s="194">
        <v>228.17</v>
      </c>
      <c r="F287" s="194">
        <v>0</v>
      </c>
      <c r="G287" s="194">
        <v>0</v>
      </c>
      <c r="H287" s="194">
        <v>228.17</v>
      </c>
      <c r="I287" s="194">
        <v>0</v>
      </c>
      <c r="J287" s="194">
        <v>0</v>
      </c>
    </row>
    <row r="288" spans="1:10">
      <c r="A288" s="195">
        <v>1278</v>
      </c>
      <c r="B288" s="195">
        <v>457.75</v>
      </c>
      <c r="C288" s="195">
        <v>41.08</v>
      </c>
      <c r="D288" s="195">
        <v>161</v>
      </c>
      <c r="E288" s="195">
        <v>229</v>
      </c>
      <c r="F288" s="195">
        <v>0</v>
      </c>
      <c r="G288" s="195">
        <v>0</v>
      </c>
      <c r="H288" s="195">
        <v>229</v>
      </c>
      <c r="I288" s="195">
        <v>0</v>
      </c>
      <c r="J288" s="195">
        <v>0</v>
      </c>
    </row>
    <row r="289" spans="1:10">
      <c r="A289" s="194">
        <v>1282.5</v>
      </c>
      <c r="B289" s="194">
        <v>459.33</v>
      </c>
      <c r="C289" s="194">
        <v>41.33</v>
      </c>
      <c r="D289" s="194">
        <v>162.33000000000001</v>
      </c>
      <c r="E289" s="194">
        <v>229.75</v>
      </c>
      <c r="F289" s="194">
        <v>0</v>
      </c>
      <c r="G289" s="194">
        <v>0</v>
      </c>
      <c r="H289" s="194">
        <v>229.75</v>
      </c>
      <c r="I289" s="194">
        <v>0</v>
      </c>
      <c r="J289" s="194">
        <v>0</v>
      </c>
    </row>
    <row r="290" spans="1:10">
      <c r="A290" s="195">
        <v>1287</v>
      </c>
      <c r="B290" s="195">
        <v>461</v>
      </c>
      <c r="C290" s="195">
        <v>41.67</v>
      </c>
      <c r="D290" s="195">
        <v>163.66999999999999</v>
      </c>
      <c r="E290" s="195">
        <v>230.58</v>
      </c>
      <c r="F290" s="195">
        <v>0</v>
      </c>
      <c r="G290" s="195">
        <v>0</v>
      </c>
      <c r="H290" s="195">
        <v>230.58</v>
      </c>
      <c r="I290" s="195">
        <v>0</v>
      </c>
      <c r="J290" s="195">
        <v>0</v>
      </c>
    </row>
    <row r="291" spans="1:10">
      <c r="A291" s="194">
        <v>1291.5</v>
      </c>
      <c r="B291" s="194">
        <v>462.58</v>
      </c>
      <c r="C291" s="194">
        <v>41.92</v>
      </c>
      <c r="D291" s="194">
        <v>165</v>
      </c>
      <c r="E291" s="194">
        <v>231.42</v>
      </c>
      <c r="F291" s="194">
        <v>0</v>
      </c>
      <c r="G291" s="194">
        <v>0</v>
      </c>
      <c r="H291" s="194">
        <v>231.42</v>
      </c>
      <c r="I291" s="194">
        <v>0</v>
      </c>
      <c r="J291" s="194">
        <v>0</v>
      </c>
    </row>
    <row r="292" spans="1:10">
      <c r="A292" s="195">
        <v>1296</v>
      </c>
      <c r="B292" s="195">
        <v>464.17</v>
      </c>
      <c r="C292" s="195">
        <v>42.17</v>
      </c>
      <c r="D292" s="195">
        <v>166.33</v>
      </c>
      <c r="E292" s="195">
        <v>232.17</v>
      </c>
      <c r="F292" s="195">
        <v>0</v>
      </c>
      <c r="G292" s="195">
        <v>0</v>
      </c>
      <c r="H292" s="195">
        <v>232.17</v>
      </c>
      <c r="I292" s="195">
        <v>0</v>
      </c>
      <c r="J292" s="195">
        <v>0</v>
      </c>
    </row>
    <row r="293" spans="1:10">
      <c r="A293" s="194">
        <v>1300.5</v>
      </c>
      <c r="B293" s="194">
        <v>465.83</v>
      </c>
      <c r="C293" s="194">
        <v>42.42</v>
      </c>
      <c r="D293" s="194">
        <v>167.75</v>
      </c>
      <c r="E293" s="194">
        <v>233</v>
      </c>
      <c r="F293" s="194">
        <v>0</v>
      </c>
      <c r="G293" s="194">
        <v>0</v>
      </c>
      <c r="H293" s="194">
        <v>233</v>
      </c>
      <c r="I293" s="194">
        <v>0</v>
      </c>
      <c r="J293" s="194">
        <v>0</v>
      </c>
    </row>
    <row r="294" spans="1:10">
      <c r="A294" s="195">
        <v>1305</v>
      </c>
      <c r="B294" s="195">
        <v>467.42</v>
      </c>
      <c r="C294" s="195">
        <v>42.67</v>
      </c>
      <c r="D294" s="195">
        <v>169.08</v>
      </c>
      <c r="E294" s="195">
        <v>233.83</v>
      </c>
      <c r="F294" s="195">
        <v>0</v>
      </c>
      <c r="G294" s="195">
        <v>0</v>
      </c>
      <c r="H294" s="195">
        <v>233.83</v>
      </c>
      <c r="I294" s="195">
        <v>0</v>
      </c>
      <c r="J294" s="195">
        <v>0</v>
      </c>
    </row>
    <row r="295" spans="1:10">
      <c r="A295" s="194">
        <v>1309.5</v>
      </c>
      <c r="B295" s="194">
        <v>469</v>
      </c>
      <c r="C295" s="194">
        <v>42.92</v>
      </c>
      <c r="D295" s="194">
        <v>170.42</v>
      </c>
      <c r="E295" s="194">
        <v>234.58</v>
      </c>
      <c r="F295" s="194">
        <v>0</v>
      </c>
      <c r="G295" s="194">
        <v>0</v>
      </c>
      <c r="H295" s="194">
        <v>234.58</v>
      </c>
      <c r="I295" s="194">
        <v>0</v>
      </c>
      <c r="J295" s="194">
        <v>0</v>
      </c>
    </row>
    <row r="296" spans="1:10">
      <c r="A296" s="195">
        <v>1314</v>
      </c>
      <c r="B296" s="195">
        <v>470.67</v>
      </c>
      <c r="C296" s="195">
        <v>43.25</v>
      </c>
      <c r="D296" s="195">
        <v>171.75</v>
      </c>
      <c r="E296" s="195">
        <v>235.42</v>
      </c>
      <c r="F296" s="195">
        <v>0</v>
      </c>
      <c r="G296" s="195">
        <v>0</v>
      </c>
      <c r="H296" s="195">
        <v>235.42</v>
      </c>
      <c r="I296" s="195">
        <v>0</v>
      </c>
      <c r="J296" s="195">
        <v>0</v>
      </c>
    </row>
    <row r="297" spans="1:10">
      <c r="A297" s="194">
        <v>1318.5</v>
      </c>
      <c r="B297" s="194">
        <v>472.25</v>
      </c>
      <c r="C297" s="194">
        <v>43.5</v>
      </c>
      <c r="D297" s="194">
        <v>173.08</v>
      </c>
      <c r="E297" s="194">
        <v>236.25</v>
      </c>
      <c r="F297" s="194">
        <v>0</v>
      </c>
      <c r="G297" s="194">
        <v>0</v>
      </c>
      <c r="H297" s="194">
        <v>236.25</v>
      </c>
      <c r="I297" s="194">
        <v>0</v>
      </c>
      <c r="J297" s="194">
        <v>0</v>
      </c>
    </row>
    <row r="298" spans="1:10">
      <c r="A298" s="195">
        <v>1323</v>
      </c>
      <c r="B298" s="195">
        <v>473.83</v>
      </c>
      <c r="C298" s="195">
        <v>43.67</v>
      </c>
      <c r="D298" s="195">
        <v>174.5</v>
      </c>
      <c r="E298" s="195">
        <v>237</v>
      </c>
      <c r="F298" s="195">
        <v>0</v>
      </c>
      <c r="G298" s="195">
        <v>0</v>
      </c>
      <c r="H298" s="195">
        <v>237</v>
      </c>
      <c r="I298" s="195">
        <v>0</v>
      </c>
      <c r="J298" s="195">
        <v>0</v>
      </c>
    </row>
    <row r="299" spans="1:10">
      <c r="A299" s="194">
        <v>1327.5</v>
      </c>
      <c r="B299" s="194">
        <v>475.5</v>
      </c>
      <c r="C299" s="194">
        <v>44</v>
      </c>
      <c r="D299" s="194">
        <v>175.83</v>
      </c>
      <c r="E299" s="194">
        <v>237.83</v>
      </c>
      <c r="F299" s="194">
        <v>0</v>
      </c>
      <c r="G299" s="194">
        <v>0</v>
      </c>
      <c r="H299" s="194">
        <v>237.83</v>
      </c>
      <c r="I299" s="194">
        <v>0</v>
      </c>
      <c r="J299" s="194">
        <v>0</v>
      </c>
    </row>
    <row r="300" spans="1:10">
      <c r="A300" s="195">
        <v>1332</v>
      </c>
      <c r="B300" s="195">
        <v>477.08</v>
      </c>
      <c r="C300" s="195">
        <v>44.25</v>
      </c>
      <c r="D300" s="195">
        <v>177.17</v>
      </c>
      <c r="E300" s="195">
        <v>238.67</v>
      </c>
      <c r="F300" s="195">
        <v>0</v>
      </c>
      <c r="G300" s="195">
        <v>0</v>
      </c>
      <c r="H300" s="195">
        <v>238.67</v>
      </c>
      <c r="I300" s="195">
        <v>0</v>
      </c>
      <c r="J300" s="195">
        <v>0</v>
      </c>
    </row>
    <row r="301" spans="1:10">
      <c r="A301" s="194">
        <v>1336.5</v>
      </c>
      <c r="B301" s="194">
        <v>478.67</v>
      </c>
      <c r="C301" s="194">
        <v>44.5</v>
      </c>
      <c r="D301" s="194">
        <v>178.5</v>
      </c>
      <c r="E301" s="194">
        <v>239.5</v>
      </c>
      <c r="F301" s="194">
        <v>0</v>
      </c>
      <c r="G301" s="194">
        <v>0</v>
      </c>
      <c r="H301" s="194">
        <v>239.5</v>
      </c>
      <c r="I301" s="194">
        <v>0</v>
      </c>
      <c r="J301" s="194">
        <v>0</v>
      </c>
    </row>
    <row r="302" spans="1:10">
      <c r="A302" s="195">
        <v>1341</v>
      </c>
      <c r="B302" s="195">
        <v>480.33</v>
      </c>
      <c r="C302" s="195">
        <v>44.75</v>
      </c>
      <c r="D302" s="195">
        <v>179.92</v>
      </c>
      <c r="E302" s="195">
        <v>240.25</v>
      </c>
      <c r="F302" s="195">
        <v>0</v>
      </c>
      <c r="G302" s="195">
        <v>0</v>
      </c>
      <c r="H302" s="195">
        <v>240.25</v>
      </c>
      <c r="I302" s="195">
        <v>0</v>
      </c>
      <c r="J302" s="195">
        <v>0</v>
      </c>
    </row>
    <row r="303" spans="1:10">
      <c r="A303" s="194">
        <v>1345.5</v>
      </c>
      <c r="B303" s="194">
        <v>481.92</v>
      </c>
      <c r="C303" s="194">
        <v>45</v>
      </c>
      <c r="D303" s="194">
        <v>181.25</v>
      </c>
      <c r="E303" s="194">
        <v>241.08</v>
      </c>
      <c r="F303" s="194">
        <v>0</v>
      </c>
      <c r="G303" s="194">
        <v>0</v>
      </c>
      <c r="H303" s="194">
        <v>241.08</v>
      </c>
      <c r="I303" s="194">
        <v>0</v>
      </c>
      <c r="J303" s="194">
        <v>0</v>
      </c>
    </row>
    <row r="304" spans="1:10">
      <c r="A304" s="195">
        <v>1350</v>
      </c>
      <c r="B304" s="195">
        <v>483.5</v>
      </c>
      <c r="C304" s="195">
        <v>45.25</v>
      </c>
      <c r="D304" s="195">
        <v>182.58</v>
      </c>
      <c r="E304" s="195">
        <v>241.92</v>
      </c>
      <c r="F304" s="195">
        <v>0</v>
      </c>
      <c r="G304" s="195">
        <v>0</v>
      </c>
      <c r="H304" s="195">
        <v>241.92</v>
      </c>
      <c r="I304" s="195">
        <v>0</v>
      </c>
      <c r="J304" s="195">
        <v>0</v>
      </c>
    </row>
    <row r="305" spans="1:10">
      <c r="A305" s="194">
        <v>1354.5</v>
      </c>
      <c r="B305" s="194">
        <v>485.17</v>
      </c>
      <c r="C305" s="194">
        <v>45.58</v>
      </c>
      <c r="D305" s="194">
        <v>183.92</v>
      </c>
      <c r="E305" s="194">
        <v>242.67</v>
      </c>
      <c r="F305" s="194">
        <v>0</v>
      </c>
      <c r="G305" s="194">
        <v>0</v>
      </c>
      <c r="H305" s="194">
        <v>242.67</v>
      </c>
      <c r="I305" s="194">
        <v>0</v>
      </c>
      <c r="J305" s="194">
        <v>0</v>
      </c>
    </row>
    <row r="306" spans="1:10">
      <c r="A306" s="195">
        <v>1359</v>
      </c>
      <c r="B306" s="195">
        <v>486.75</v>
      </c>
      <c r="C306" s="195">
        <v>45.83</v>
      </c>
      <c r="D306" s="195">
        <v>185.25</v>
      </c>
      <c r="E306" s="195">
        <v>243.5</v>
      </c>
      <c r="F306" s="195">
        <v>0</v>
      </c>
      <c r="G306" s="195">
        <v>0</v>
      </c>
      <c r="H306" s="195">
        <v>243.5</v>
      </c>
      <c r="I306" s="195">
        <v>0</v>
      </c>
      <c r="J306" s="195">
        <v>0</v>
      </c>
    </row>
    <row r="307" spans="1:10">
      <c r="A307" s="194">
        <v>1363.5</v>
      </c>
      <c r="B307" s="194">
        <v>488.33</v>
      </c>
      <c r="C307" s="194">
        <v>46</v>
      </c>
      <c r="D307" s="194">
        <v>186.67</v>
      </c>
      <c r="E307" s="194">
        <v>244.33</v>
      </c>
      <c r="F307" s="194">
        <v>0</v>
      </c>
      <c r="G307" s="194">
        <v>0</v>
      </c>
      <c r="H307" s="194">
        <v>244.33</v>
      </c>
      <c r="I307" s="194">
        <v>0</v>
      </c>
      <c r="J307" s="194">
        <v>0</v>
      </c>
    </row>
    <row r="308" spans="1:10">
      <c r="A308" s="195">
        <v>1368</v>
      </c>
      <c r="B308" s="195">
        <v>490</v>
      </c>
      <c r="C308" s="195">
        <v>46.33</v>
      </c>
      <c r="D308" s="195">
        <v>188</v>
      </c>
      <c r="E308" s="195">
        <v>245.08</v>
      </c>
      <c r="F308" s="195">
        <v>0</v>
      </c>
      <c r="G308" s="195">
        <v>0</v>
      </c>
      <c r="H308" s="195">
        <v>245.08</v>
      </c>
      <c r="I308" s="195">
        <v>0</v>
      </c>
      <c r="J308" s="195">
        <v>0</v>
      </c>
    </row>
    <row r="309" spans="1:10">
      <c r="A309" s="194">
        <v>1372.5</v>
      </c>
      <c r="B309" s="194">
        <v>491.58</v>
      </c>
      <c r="C309" s="194">
        <v>46.58</v>
      </c>
      <c r="D309" s="194">
        <v>189.33</v>
      </c>
      <c r="E309" s="194">
        <v>245.92</v>
      </c>
      <c r="F309" s="194">
        <v>0</v>
      </c>
      <c r="G309" s="194">
        <v>0</v>
      </c>
      <c r="H309" s="194">
        <v>245.92</v>
      </c>
      <c r="I309" s="194">
        <v>0</v>
      </c>
      <c r="J309" s="194">
        <v>0</v>
      </c>
    </row>
    <row r="310" spans="1:10">
      <c r="A310" s="195">
        <v>1377</v>
      </c>
      <c r="B310" s="195">
        <v>493.17</v>
      </c>
      <c r="C310" s="195">
        <v>46.83</v>
      </c>
      <c r="D310" s="195">
        <v>190.67</v>
      </c>
      <c r="E310" s="195">
        <v>246.75</v>
      </c>
      <c r="F310" s="195">
        <v>0</v>
      </c>
      <c r="G310" s="195">
        <v>0</v>
      </c>
      <c r="H310" s="195">
        <v>246.75</v>
      </c>
      <c r="I310" s="195">
        <v>0</v>
      </c>
      <c r="J310" s="195">
        <v>0</v>
      </c>
    </row>
    <row r="311" spans="1:10">
      <c r="A311" s="194">
        <v>1381.5</v>
      </c>
      <c r="B311" s="194">
        <v>494.83</v>
      </c>
      <c r="C311" s="194">
        <v>47.08</v>
      </c>
      <c r="D311" s="194">
        <v>192.08</v>
      </c>
      <c r="E311" s="194">
        <v>247.5</v>
      </c>
      <c r="F311" s="194">
        <v>0</v>
      </c>
      <c r="G311" s="194">
        <v>0</v>
      </c>
      <c r="H311" s="194">
        <v>247.5</v>
      </c>
      <c r="I311" s="194">
        <v>0</v>
      </c>
      <c r="J311" s="194">
        <v>0</v>
      </c>
    </row>
    <row r="312" spans="1:10">
      <c r="A312" s="195">
        <v>1386</v>
      </c>
      <c r="B312" s="195">
        <v>496.42</v>
      </c>
      <c r="C312" s="195">
        <v>47.33</v>
      </c>
      <c r="D312" s="195">
        <v>193.42</v>
      </c>
      <c r="E312" s="195">
        <v>248.33</v>
      </c>
      <c r="F312" s="195">
        <v>0</v>
      </c>
      <c r="G312" s="195">
        <v>0</v>
      </c>
      <c r="H312" s="195">
        <v>248.33</v>
      </c>
      <c r="I312" s="195">
        <v>0</v>
      </c>
      <c r="J312" s="195">
        <v>0</v>
      </c>
    </row>
    <row r="313" spans="1:10">
      <c r="A313" s="194">
        <v>1390.5</v>
      </c>
      <c r="B313" s="194">
        <v>498</v>
      </c>
      <c r="C313" s="194">
        <v>47.58</v>
      </c>
      <c r="D313" s="194">
        <v>194.75</v>
      </c>
      <c r="E313" s="194">
        <v>249.17</v>
      </c>
      <c r="F313" s="194">
        <v>0</v>
      </c>
      <c r="G313" s="194">
        <v>0</v>
      </c>
      <c r="H313" s="194">
        <v>249.17</v>
      </c>
      <c r="I313" s="194">
        <v>0</v>
      </c>
      <c r="J313" s="194">
        <v>0</v>
      </c>
    </row>
    <row r="314" spans="1:10">
      <c r="A314" s="195">
        <v>1395</v>
      </c>
      <c r="B314" s="195">
        <v>499.67</v>
      </c>
      <c r="C314" s="195">
        <v>47.92</v>
      </c>
      <c r="D314" s="195">
        <v>196.08</v>
      </c>
      <c r="E314" s="195">
        <v>249.92</v>
      </c>
      <c r="F314" s="195">
        <v>0</v>
      </c>
      <c r="G314" s="195">
        <v>0</v>
      </c>
      <c r="H314" s="195">
        <v>249.92</v>
      </c>
      <c r="I314" s="195">
        <v>0</v>
      </c>
      <c r="J314" s="195">
        <v>0</v>
      </c>
    </row>
    <row r="315" spans="1:10">
      <c r="A315" s="194">
        <v>1399.5</v>
      </c>
      <c r="B315" s="194">
        <v>501.25</v>
      </c>
      <c r="C315" s="194">
        <v>48.17</v>
      </c>
      <c r="D315" s="194">
        <v>197.42</v>
      </c>
      <c r="E315" s="194">
        <v>250.75</v>
      </c>
      <c r="F315" s="194">
        <v>0</v>
      </c>
      <c r="G315" s="194">
        <v>0</v>
      </c>
      <c r="H315" s="194">
        <v>250.75</v>
      </c>
      <c r="I315" s="194">
        <v>0</v>
      </c>
      <c r="J315" s="194">
        <v>0</v>
      </c>
    </row>
    <row r="316" spans="1:10">
      <c r="A316" s="195">
        <v>1404</v>
      </c>
      <c r="B316" s="195">
        <v>502.83</v>
      </c>
      <c r="C316" s="195">
        <v>48.33</v>
      </c>
      <c r="D316" s="195">
        <v>198.83</v>
      </c>
      <c r="E316" s="195">
        <v>251.58</v>
      </c>
      <c r="F316" s="195">
        <v>0</v>
      </c>
      <c r="G316" s="195">
        <v>0</v>
      </c>
      <c r="H316" s="195">
        <v>251.58</v>
      </c>
      <c r="I316" s="195">
        <v>0</v>
      </c>
      <c r="J316" s="195">
        <v>0</v>
      </c>
    </row>
    <row r="317" spans="1:10">
      <c r="A317" s="194">
        <v>1408.5</v>
      </c>
      <c r="B317" s="194">
        <v>504.5</v>
      </c>
      <c r="C317" s="194">
        <v>48.67</v>
      </c>
      <c r="D317" s="194">
        <v>200.17</v>
      </c>
      <c r="E317" s="194">
        <v>252.33</v>
      </c>
      <c r="F317" s="194">
        <v>0</v>
      </c>
      <c r="G317" s="194">
        <v>0</v>
      </c>
      <c r="H317" s="194">
        <v>252.33</v>
      </c>
      <c r="I317" s="194">
        <v>0</v>
      </c>
      <c r="J317" s="194">
        <v>0</v>
      </c>
    </row>
    <row r="318" spans="1:10">
      <c r="A318" s="195">
        <v>1413</v>
      </c>
      <c r="B318" s="195">
        <v>506.08</v>
      </c>
      <c r="C318" s="195">
        <v>48.92</v>
      </c>
      <c r="D318" s="195">
        <v>201.5</v>
      </c>
      <c r="E318" s="195">
        <v>253.17</v>
      </c>
      <c r="F318" s="195">
        <v>0</v>
      </c>
      <c r="G318" s="195">
        <v>0</v>
      </c>
      <c r="H318" s="195">
        <v>253.17</v>
      </c>
      <c r="I318" s="195">
        <v>0</v>
      </c>
      <c r="J318" s="195">
        <v>0</v>
      </c>
    </row>
    <row r="319" spans="1:10">
      <c r="A319" s="194">
        <v>1417.5</v>
      </c>
      <c r="B319" s="194">
        <v>507.67</v>
      </c>
      <c r="C319" s="194">
        <v>49.17</v>
      </c>
      <c r="D319" s="194">
        <v>202.83</v>
      </c>
      <c r="E319" s="194">
        <v>254</v>
      </c>
      <c r="F319" s="194">
        <v>0</v>
      </c>
      <c r="G319" s="194">
        <v>0</v>
      </c>
      <c r="H319" s="194">
        <v>254</v>
      </c>
      <c r="I319" s="194">
        <v>0</v>
      </c>
      <c r="J319" s="194">
        <v>0</v>
      </c>
    </row>
    <row r="320" spans="1:10">
      <c r="A320" s="195">
        <v>1422</v>
      </c>
      <c r="B320" s="195">
        <v>509.33</v>
      </c>
      <c r="C320" s="195">
        <v>49.5</v>
      </c>
      <c r="D320" s="195">
        <v>204.17</v>
      </c>
      <c r="E320" s="195">
        <v>254.75</v>
      </c>
      <c r="F320" s="195">
        <v>0</v>
      </c>
      <c r="G320" s="195">
        <v>0</v>
      </c>
      <c r="H320" s="195">
        <v>254.75</v>
      </c>
      <c r="I320" s="195">
        <v>0</v>
      </c>
      <c r="J320" s="195">
        <v>0</v>
      </c>
    </row>
    <row r="321" spans="1:10">
      <c r="A321" s="194">
        <v>1426.5</v>
      </c>
      <c r="B321" s="194">
        <v>510.92</v>
      </c>
      <c r="C321" s="194">
        <v>49.67</v>
      </c>
      <c r="D321" s="194">
        <v>205.58</v>
      </c>
      <c r="E321" s="194">
        <v>255.58</v>
      </c>
      <c r="F321" s="194">
        <v>0</v>
      </c>
      <c r="G321" s="194">
        <v>0</v>
      </c>
      <c r="H321" s="194">
        <v>255.58</v>
      </c>
      <c r="I321" s="194">
        <v>0</v>
      </c>
      <c r="J321" s="194">
        <v>0</v>
      </c>
    </row>
    <row r="322" spans="1:10">
      <c r="A322" s="195">
        <v>1431</v>
      </c>
      <c r="B322" s="195">
        <v>512.58000000000004</v>
      </c>
      <c r="C322" s="195">
        <v>50</v>
      </c>
      <c r="D322" s="195">
        <v>206.92</v>
      </c>
      <c r="E322" s="195">
        <v>256.42</v>
      </c>
      <c r="F322" s="195">
        <v>0</v>
      </c>
      <c r="G322" s="195">
        <v>0</v>
      </c>
      <c r="H322" s="195">
        <v>256.42</v>
      </c>
      <c r="I322" s="195">
        <v>0</v>
      </c>
      <c r="J322" s="195">
        <v>0</v>
      </c>
    </row>
    <row r="323" spans="1:10">
      <c r="A323" s="194">
        <v>1435.5</v>
      </c>
      <c r="B323" s="194">
        <v>514.16999999999996</v>
      </c>
      <c r="C323" s="194">
        <v>50.25</v>
      </c>
      <c r="D323" s="194">
        <v>208.25</v>
      </c>
      <c r="E323" s="194">
        <v>257.17</v>
      </c>
      <c r="F323" s="194">
        <v>0</v>
      </c>
      <c r="G323" s="194">
        <v>0</v>
      </c>
      <c r="H323" s="194">
        <v>257.17</v>
      </c>
      <c r="I323" s="194">
        <v>0</v>
      </c>
      <c r="J323" s="194">
        <v>0</v>
      </c>
    </row>
    <row r="324" spans="1:10">
      <c r="A324" s="195">
        <v>1440</v>
      </c>
      <c r="B324" s="195">
        <v>515.75</v>
      </c>
      <c r="C324" s="195">
        <v>50.5</v>
      </c>
      <c r="D324" s="195">
        <v>209.58</v>
      </c>
      <c r="E324" s="195">
        <v>258</v>
      </c>
      <c r="F324" s="195">
        <v>0</v>
      </c>
      <c r="G324" s="195">
        <v>0</v>
      </c>
      <c r="H324" s="195">
        <v>258</v>
      </c>
      <c r="I324" s="195">
        <v>0</v>
      </c>
      <c r="J324" s="195">
        <v>0</v>
      </c>
    </row>
    <row r="325" spans="1:10">
      <c r="A325" s="194">
        <v>1444.5</v>
      </c>
      <c r="B325" s="194">
        <v>517.41999999999996</v>
      </c>
      <c r="C325" s="194">
        <v>50.75</v>
      </c>
      <c r="D325" s="194">
        <v>211</v>
      </c>
      <c r="E325" s="194">
        <v>258.83</v>
      </c>
      <c r="F325" s="194">
        <v>0</v>
      </c>
      <c r="G325" s="194">
        <v>0</v>
      </c>
      <c r="H325" s="194">
        <v>258.83</v>
      </c>
      <c r="I325" s="194">
        <v>0</v>
      </c>
      <c r="J325" s="194">
        <v>0</v>
      </c>
    </row>
    <row r="326" spans="1:10">
      <c r="A326" s="195">
        <v>1449</v>
      </c>
      <c r="B326" s="195">
        <v>519</v>
      </c>
      <c r="C326" s="195">
        <v>51</v>
      </c>
      <c r="D326" s="195">
        <v>212.33</v>
      </c>
      <c r="E326" s="195">
        <v>259.58</v>
      </c>
      <c r="F326" s="195">
        <v>0</v>
      </c>
      <c r="G326" s="195">
        <v>0</v>
      </c>
      <c r="H326" s="195">
        <v>259.58</v>
      </c>
      <c r="I326" s="195">
        <v>0</v>
      </c>
      <c r="J326" s="195">
        <v>0</v>
      </c>
    </row>
    <row r="327" spans="1:10">
      <c r="A327" s="194">
        <v>1453.5</v>
      </c>
      <c r="B327" s="194">
        <v>520.58000000000004</v>
      </c>
      <c r="C327" s="194">
        <v>51.25</v>
      </c>
      <c r="D327" s="194">
        <v>213.67</v>
      </c>
      <c r="E327" s="194">
        <v>260.42</v>
      </c>
      <c r="F327" s="194">
        <v>0</v>
      </c>
      <c r="G327" s="194">
        <v>0</v>
      </c>
      <c r="H327" s="194">
        <v>260.42</v>
      </c>
      <c r="I327" s="194">
        <v>0</v>
      </c>
      <c r="J327" s="194">
        <v>0</v>
      </c>
    </row>
    <row r="328" spans="1:10">
      <c r="A328" s="195">
        <v>1458</v>
      </c>
      <c r="B328" s="195">
        <v>522.25</v>
      </c>
      <c r="C328" s="195">
        <v>51.58</v>
      </c>
      <c r="D328" s="195">
        <v>215</v>
      </c>
      <c r="E328" s="195">
        <v>261.25</v>
      </c>
      <c r="F328" s="195">
        <v>0</v>
      </c>
      <c r="G328" s="195">
        <v>0</v>
      </c>
      <c r="H328" s="195">
        <v>261.25</v>
      </c>
      <c r="I328" s="195">
        <v>0</v>
      </c>
      <c r="J328" s="195">
        <v>0</v>
      </c>
    </row>
    <row r="329" spans="1:10">
      <c r="A329" s="194">
        <v>1462.5</v>
      </c>
      <c r="B329" s="194">
        <v>523.83000000000004</v>
      </c>
      <c r="C329" s="194">
        <v>51.83</v>
      </c>
      <c r="D329" s="194">
        <v>216.33</v>
      </c>
      <c r="E329" s="194">
        <v>262</v>
      </c>
      <c r="F329" s="194">
        <v>0</v>
      </c>
      <c r="G329" s="194">
        <v>0</v>
      </c>
      <c r="H329" s="194">
        <v>262</v>
      </c>
      <c r="I329" s="194">
        <v>0</v>
      </c>
      <c r="J329" s="194">
        <v>0</v>
      </c>
    </row>
    <row r="330" spans="1:10">
      <c r="A330" s="195">
        <v>1467</v>
      </c>
      <c r="B330" s="195">
        <v>525.41999999999996</v>
      </c>
      <c r="C330" s="195">
        <v>52</v>
      </c>
      <c r="D330" s="195">
        <v>217.75</v>
      </c>
      <c r="E330" s="195">
        <v>262.83</v>
      </c>
      <c r="F330" s="195">
        <v>0</v>
      </c>
      <c r="G330" s="195">
        <v>0</v>
      </c>
      <c r="H330" s="195">
        <v>262.83</v>
      </c>
      <c r="I330" s="195">
        <v>0</v>
      </c>
      <c r="J330" s="195">
        <v>0</v>
      </c>
    </row>
    <row r="331" spans="1:10">
      <c r="A331" s="194">
        <v>1471.5</v>
      </c>
      <c r="B331" s="194">
        <v>527.08000000000004</v>
      </c>
      <c r="C331" s="194">
        <v>52.33</v>
      </c>
      <c r="D331" s="194">
        <v>219.08</v>
      </c>
      <c r="E331" s="194">
        <v>263.67</v>
      </c>
      <c r="F331" s="194">
        <v>0</v>
      </c>
      <c r="G331" s="194">
        <v>0</v>
      </c>
      <c r="H331" s="194">
        <v>263.67</v>
      </c>
      <c r="I331" s="194">
        <v>0</v>
      </c>
      <c r="J331" s="194">
        <v>0</v>
      </c>
    </row>
    <row r="332" spans="1:10">
      <c r="A332" s="195">
        <v>1476</v>
      </c>
      <c r="B332" s="195">
        <v>528.66999999999996</v>
      </c>
      <c r="C332" s="195">
        <v>52.58</v>
      </c>
      <c r="D332" s="195">
        <v>220.42</v>
      </c>
      <c r="E332" s="195">
        <v>264.42</v>
      </c>
      <c r="F332" s="195">
        <v>0</v>
      </c>
      <c r="G332" s="195">
        <v>0</v>
      </c>
      <c r="H332" s="195">
        <v>264.42</v>
      </c>
      <c r="I332" s="195">
        <v>0</v>
      </c>
      <c r="J332" s="195">
        <v>0</v>
      </c>
    </row>
    <row r="333" spans="1:10">
      <c r="A333" s="194">
        <v>1480.5</v>
      </c>
      <c r="B333" s="194">
        <v>530.25</v>
      </c>
      <c r="C333" s="194">
        <v>52.83</v>
      </c>
      <c r="D333" s="194">
        <v>221.75</v>
      </c>
      <c r="E333" s="194">
        <v>265.25</v>
      </c>
      <c r="F333" s="194">
        <v>0</v>
      </c>
      <c r="G333" s="194">
        <v>0</v>
      </c>
      <c r="H333" s="194">
        <v>265.25</v>
      </c>
      <c r="I333" s="194">
        <v>0</v>
      </c>
      <c r="J333" s="194">
        <v>0</v>
      </c>
    </row>
    <row r="334" spans="1:10">
      <c r="A334" s="195">
        <v>1485</v>
      </c>
      <c r="B334" s="195">
        <v>531.91999999999996</v>
      </c>
      <c r="C334" s="195">
        <v>53.17</v>
      </c>
      <c r="D334" s="195">
        <v>223.08</v>
      </c>
      <c r="E334" s="195">
        <v>266.08</v>
      </c>
      <c r="F334" s="195">
        <v>0</v>
      </c>
      <c r="G334" s="195">
        <v>0</v>
      </c>
      <c r="H334" s="195">
        <v>266.08</v>
      </c>
      <c r="I334" s="195">
        <v>0</v>
      </c>
      <c r="J334" s="195">
        <v>0</v>
      </c>
    </row>
    <row r="335" spans="1:10">
      <c r="A335" s="194">
        <v>1489.5</v>
      </c>
      <c r="B335" s="194">
        <v>533.5</v>
      </c>
      <c r="C335" s="194">
        <v>53.33</v>
      </c>
      <c r="D335" s="194">
        <v>224.5</v>
      </c>
      <c r="E335" s="194">
        <v>266.92</v>
      </c>
      <c r="F335" s="194">
        <v>0</v>
      </c>
      <c r="G335" s="194">
        <v>0</v>
      </c>
      <c r="H335" s="194">
        <v>266.92</v>
      </c>
      <c r="I335" s="194">
        <v>0</v>
      </c>
      <c r="J335" s="194">
        <v>0</v>
      </c>
    </row>
    <row r="336" spans="1:10">
      <c r="A336" s="195">
        <v>1494</v>
      </c>
      <c r="B336" s="195">
        <v>535.08000000000004</v>
      </c>
      <c r="C336" s="195">
        <v>53.58</v>
      </c>
      <c r="D336" s="195">
        <v>225.83</v>
      </c>
      <c r="E336" s="195">
        <v>267.67</v>
      </c>
      <c r="F336" s="195">
        <v>0</v>
      </c>
      <c r="G336" s="195">
        <v>0</v>
      </c>
      <c r="H336" s="195">
        <v>267.67</v>
      </c>
      <c r="I336" s="195">
        <v>0</v>
      </c>
      <c r="J336" s="195">
        <v>0</v>
      </c>
    </row>
    <row r="337" spans="1:10">
      <c r="A337" s="194">
        <v>1498.5</v>
      </c>
      <c r="B337" s="194">
        <v>536.75</v>
      </c>
      <c r="C337" s="194">
        <v>53.92</v>
      </c>
      <c r="D337" s="194">
        <v>227.17</v>
      </c>
      <c r="E337" s="194">
        <v>268.5</v>
      </c>
      <c r="F337" s="194">
        <v>0</v>
      </c>
      <c r="G337" s="194">
        <v>0</v>
      </c>
      <c r="H337" s="194">
        <v>268.5</v>
      </c>
      <c r="I337" s="194">
        <v>0</v>
      </c>
      <c r="J337" s="194">
        <v>0</v>
      </c>
    </row>
    <row r="338" spans="1:10">
      <c r="A338" s="195">
        <v>1503</v>
      </c>
      <c r="B338" s="195">
        <v>538.33000000000004</v>
      </c>
      <c r="C338" s="195">
        <v>54.17</v>
      </c>
      <c r="D338" s="195">
        <v>228.5</v>
      </c>
      <c r="E338" s="195">
        <v>269.33</v>
      </c>
      <c r="F338" s="195">
        <v>0</v>
      </c>
      <c r="G338" s="195">
        <v>0</v>
      </c>
      <c r="H338" s="195">
        <v>269.33</v>
      </c>
      <c r="I338" s="195">
        <v>0</v>
      </c>
      <c r="J338" s="195">
        <v>0</v>
      </c>
    </row>
    <row r="339" spans="1:10">
      <c r="A339" s="194">
        <v>1507.5</v>
      </c>
      <c r="B339" s="194">
        <v>539.91999999999996</v>
      </c>
      <c r="C339" s="194">
        <v>54.33</v>
      </c>
      <c r="D339" s="194">
        <v>229.92</v>
      </c>
      <c r="E339" s="194">
        <v>270.08</v>
      </c>
      <c r="F339" s="194">
        <v>0</v>
      </c>
      <c r="G339" s="194">
        <v>0</v>
      </c>
      <c r="H339" s="194">
        <v>270.08</v>
      </c>
      <c r="I339" s="194">
        <v>0</v>
      </c>
      <c r="J339" s="194">
        <v>0</v>
      </c>
    </row>
    <row r="340" spans="1:10">
      <c r="A340" s="195">
        <v>1512</v>
      </c>
      <c r="B340" s="195">
        <v>541.58000000000004</v>
      </c>
      <c r="C340" s="195">
        <v>54.67</v>
      </c>
      <c r="D340" s="195">
        <v>231.25</v>
      </c>
      <c r="E340" s="195">
        <v>270.92</v>
      </c>
      <c r="F340" s="195">
        <v>0</v>
      </c>
      <c r="G340" s="195">
        <v>0</v>
      </c>
      <c r="H340" s="195">
        <v>270.92</v>
      </c>
      <c r="I340" s="195">
        <v>0</v>
      </c>
      <c r="J340" s="195">
        <v>0</v>
      </c>
    </row>
    <row r="341" spans="1:10">
      <c r="A341" s="194">
        <v>1516.5</v>
      </c>
      <c r="B341" s="194">
        <v>543.16999999999996</v>
      </c>
      <c r="C341" s="194">
        <v>54.92</v>
      </c>
      <c r="D341" s="194">
        <v>232.58</v>
      </c>
      <c r="E341" s="194">
        <v>271.75</v>
      </c>
      <c r="F341" s="194">
        <v>0</v>
      </c>
      <c r="G341" s="194">
        <v>0</v>
      </c>
      <c r="H341" s="194">
        <v>271.75</v>
      </c>
      <c r="I341" s="194">
        <v>0</v>
      </c>
      <c r="J341" s="194">
        <v>0</v>
      </c>
    </row>
    <row r="342" spans="1:10">
      <c r="A342" s="195">
        <v>1521</v>
      </c>
      <c r="B342" s="195">
        <v>544.75</v>
      </c>
      <c r="C342" s="195">
        <v>55.17</v>
      </c>
      <c r="D342" s="195">
        <v>233.92</v>
      </c>
      <c r="E342" s="195">
        <v>272.5</v>
      </c>
      <c r="F342" s="195">
        <v>0</v>
      </c>
      <c r="G342" s="195">
        <v>0</v>
      </c>
      <c r="H342" s="195">
        <v>272.5</v>
      </c>
      <c r="I342" s="195">
        <v>0</v>
      </c>
      <c r="J342" s="195">
        <v>0</v>
      </c>
    </row>
    <row r="343" spans="1:10">
      <c r="A343" s="194">
        <v>1525.5</v>
      </c>
      <c r="B343" s="194">
        <v>546.41999999999996</v>
      </c>
      <c r="C343" s="194">
        <v>55.5</v>
      </c>
      <c r="D343" s="194">
        <v>235.25</v>
      </c>
      <c r="E343" s="194">
        <v>273.33</v>
      </c>
      <c r="F343" s="194">
        <v>0</v>
      </c>
      <c r="G343" s="194">
        <v>0</v>
      </c>
      <c r="H343" s="194">
        <v>273.33</v>
      </c>
      <c r="I343" s="194">
        <v>0</v>
      </c>
      <c r="J343" s="194">
        <v>0</v>
      </c>
    </row>
    <row r="344" spans="1:10">
      <c r="A344" s="195">
        <v>1530</v>
      </c>
      <c r="B344" s="195">
        <v>548</v>
      </c>
      <c r="C344" s="195">
        <v>55.67</v>
      </c>
      <c r="D344" s="195">
        <v>236.67</v>
      </c>
      <c r="E344" s="195">
        <v>274.17</v>
      </c>
      <c r="F344" s="195">
        <v>0</v>
      </c>
      <c r="G344" s="195">
        <v>0</v>
      </c>
      <c r="H344" s="195">
        <v>274.17</v>
      </c>
      <c r="I344" s="195">
        <v>0</v>
      </c>
      <c r="J344" s="195">
        <v>0</v>
      </c>
    </row>
    <row r="345" spans="1:10">
      <c r="A345" s="194">
        <v>1534.5</v>
      </c>
      <c r="B345" s="194">
        <v>549.58000000000004</v>
      </c>
      <c r="C345" s="194">
        <v>55.92</v>
      </c>
      <c r="D345" s="194">
        <v>238</v>
      </c>
      <c r="E345" s="194">
        <v>274.92</v>
      </c>
      <c r="F345" s="194">
        <v>0</v>
      </c>
      <c r="G345" s="194">
        <v>0</v>
      </c>
      <c r="H345" s="194">
        <v>274.92</v>
      </c>
      <c r="I345" s="194">
        <v>0</v>
      </c>
      <c r="J345" s="194">
        <v>0</v>
      </c>
    </row>
    <row r="346" spans="1:10">
      <c r="A346" s="195">
        <v>1539</v>
      </c>
      <c r="B346" s="195">
        <v>551.25</v>
      </c>
      <c r="C346" s="195">
        <v>56.25</v>
      </c>
      <c r="D346" s="195">
        <v>239.33</v>
      </c>
      <c r="E346" s="195">
        <v>275.75</v>
      </c>
      <c r="F346" s="195">
        <v>0</v>
      </c>
      <c r="G346" s="195">
        <v>0</v>
      </c>
      <c r="H346" s="195">
        <v>275.75</v>
      </c>
      <c r="I346" s="195">
        <v>0</v>
      </c>
      <c r="J346" s="195">
        <v>0</v>
      </c>
    </row>
    <row r="347" spans="1:10">
      <c r="A347" s="194">
        <v>1543.5</v>
      </c>
      <c r="B347" s="194">
        <v>552.83000000000004</v>
      </c>
      <c r="C347" s="194">
        <v>56.5</v>
      </c>
      <c r="D347" s="194">
        <v>240.67</v>
      </c>
      <c r="E347" s="194">
        <v>276.58</v>
      </c>
      <c r="F347" s="194">
        <v>0</v>
      </c>
      <c r="G347" s="194">
        <v>0</v>
      </c>
      <c r="H347" s="194">
        <v>276.58</v>
      </c>
      <c r="I347" s="194">
        <v>0</v>
      </c>
      <c r="J347" s="194">
        <v>0</v>
      </c>
    </row>
    <row r="348" spans="1:10">
      <c r="A348" s="195">
        <v>1548</v>
      </c>
      <c r="B348" s="195">
        <v>554.41999999999996</v>
      </c>
      <c r="C348" s="195">
        <v>56.67</v>
      </c>
      <c r="D348" s="195">
        <v>242.08</v>
      </c>
      <c r="E348" s="195">
        <v>277.33</v>
      </c>
      <c r="F348" s="195">
        <v>0</v>
      </c>
      <c r="G348" s="195">
        <v>0</v>
      </c>
      <c r="H348" s="195">
        <v>277.33</v>
      </c>
      <c r="I348" s="195">
        <v>0</v>
      </c>
      <c r="J348" s="195">
        <v>0</v>
      </c>
    </row>
    <row r="349" spans="1:10">
      <c r="A349" s="194">
        <v>1552.5</v>
      </c>
      <c r="B349" s="194">
        <v>556.08000000000004</v>
      </c>
      <c r="C349" s="194">
        <v>57</v>
      </c>
      <c r="D349" s="194">
        <v>243.42</v>
      </c>
      <c r="E349" s="194">
        <v>278.17</v>
      </c>
      <c r="F349" s="194">
        <v>0</v>
      </c>
      <c r="G349" s="194">
        <v>0</v>
      </c>
      <c r="H349" s="194">
        <v>278.17</v>
      </c>
      <c r="I349" s="194">
        <v>0</v>
      </c>
      <c r="J349" s="194">
        <v>0</v>
      </c>
    </row>
    <row r="350" spans="1:10">
      <c r="A350" s="195">
        <v>1557</v>
      </c>
      <c r="B350" s="195">
        <v>557.66999999999996</v>
      </c>
      <c r="C350" s="195">
        <v>57.25</v>
      </c>
      <c r="D350" s="195">
        <v>244.75</v>
      </c>
      <c r="E350" s="195">
        <v>279</v>
      </c>
      <c r="F350" s="195">
        <v>0</v>
      </c>
      <c r="G350" s="195">
        <v>0</v>
      </c>
      <c r="H350" s="195">
        <v>279</v>
      </c>
      <c r="I350" s="195">
        <v>0</v>
      </c>
      <c r="J350" s="195">
        <v>0</v>
      </c>
    </row>
    <row r="351" spans="1:10">
      <c r="A351" s="194">
        <v>1561.5</v>
      </c>
      <c r="B351" s="194">
        <v>559.25</v>
      </c>
      <c r="C351" s="194">
        <v>57.5</v>
      </c>
      <c r="D351" s="194">
        <v>246.08</v>
      </c>
      <c r="E351" s="194">
        <v>279.75</v>
      </c>
      <c r="F351" s="194">
        <v>0</v>
      </c>
      <c r="G351" s="194">
        <v>0</v>
      </c>
      <c r="H351" s="194">
        <v>279.75</v>
      </c>
      <c r="I351" s="194">
        <v>0</v>
      </c>
      <c r="J351" s="194">
        <v>0</v>
      </c>
    </row>
    <row r="352" spans="1:10">
      <c r="A352" s="195">
        <v>1566</v>
      </c>
      <c r="B352" s="195">
        <v>560.91999999999996</v>
      </c>
      <c r="C352" s="195">
        <v>57.83</v>
      </c>
      <c r="D352" s="195">
        <v>247.42</v>
      </c>
      <c r="E352" s="195">
        <v>280.58</v>
      </c>
      <c r="F352" s="195">
        <v>0</v>
      </c>
      <c r="G352" s="195">
        <v>0</v>
      </c>
      <c r="H352" s="195">
        <v>280.58</v>
      </c>
      <c r="I352" s="195">
        <v>0</v>
      </c>
      <c r="J352" s="195">
        <v>0</v>
      </c>
    </row>
    <row r="353" spans="1:10">
      <c r="A353" s="194">
        <v>1570.5</v>
      </c>
      <c r="B353" s="194">
        <v>562.5</v>
      </c>
      <c r="C353" s="194">
        <v>58</v>
      </c>
      <c r="D353" s="194">
        <v>248.83</v>
      </c>
      <c r="E353" s="194">
        <v>281.42</v>
      </c>
      <c r="F353" s="194">
        <v>0</v>
      </c>
      <c r="G353" s="194">
        <v>0</v>
      </c>
      <c r="H353" s="194">
        <v>281.42</v>
      </c>
      <c r="I353" s="194">
        <v>0</v>
      </c>
      <c r="J353" s="194">
        <v>0</v>
      </c>
    </row>
    <row r="354" spans="1:10">
      <c r="A354" s="195">
        <v>1575</v>
      </c>
      <c r="B354" s="195">
        <v>564.08000000000004</v>
      </c>
      <c r="C354" s="195">
        <v>58.25</v>
      </c>
      <c r="D354" s="195">
        <v>250.17</v>
      </c>
      <c r="E354" s="195">
        <v>282.17</v>
      </c>
      <c r="F354" s="195">
        <v>0</v>
      </c>
      <c r="G354" s="195">
        <v>0</v>
      </c>
      <c r="H354" s="195">
        <v>282.17</v>
      </c>
      <c r="I354" s="195">
        <v>0</v>
      </c>
      <c r="J354" s="195">
        <v>0</v>
      </c>
    </row>
    <row r="355" spans="1:10">
      <c r="A355" s="194">
        <v>1579.5</v>
      </c>
      <c r="B355" s="194">
        <v>565.75</v>
      </c>
      <c r="C355" s="194">
        <v>58.58</v>
      </c>
      <c r="D355" s="194">
        <v>251.5</v>
      </c>
      <c r="E355" s="194">
        <v>283</v>
      </c>
      <c r="F355" s="194">
        <v>0</v>
      </c>
      <c r="G355" s="194">
        <v>0</v>
      </c>
      <c r="H355" s="194">
        <v>283</v>
      </c>
      <c r="I355" s="194">
        <v>0</v>
      </c>
      <c r="J355" s="194">
        <v>0</v>
      </c>
    </row>
    <row r="356" spans="1:10">
      <c r="A356" s="195">
        <v>1584</v>
      </c>
      <c r="B356" s="195">
        <v>567.33000000000004</v>
      </c>
      <c r="C356" s="195">
        <v>58.83</v>
      </c>
      <c r="D356" s="195">
        <v>252.83</v>
      </c>
      <c r="E356" s="195">
        <v>283.83</v>
      </c>
      <c r="F356" s="195">
        <v>0</v>
      </c>
      <c r="G356" s="195">
        <v>0</v>
      </c>
      <c r="H356" s="195">
        <v>283.83</v>
      </c>
      <c r="I356" s="195">
        <v>0</v>
      </c>
      <c r="J356" s="195">
        <v>0</v>
      </c>
    </row>
    <row r="357" spans="1:10">
      <c r="A357" s="194">
        <v>1588.5</v>
      </c>
      <c r="B357" s="194">
        <v>569</v>
      </c>
      <c r="C357" s="194">
        <v>59.17</v>
      </c>
      <c r="D357" s="194">
        <v>254.17</v>
      </c>
      <c r="E357" s="194">
        <v>284.58</v>
      </c>
      <c r="F357" s="194">
        <v>0</v>
      </c>
      <c r="G357" s="194">
        <v>0</v>
      </c>
      <c r="H357" s="194">
        <v>284.58</v>
      </c>
      <c r="I357" s="194">
        <v>0</v>
      </c>
      <c r="J357" s="194">
        <v>0</v>
      </c>
    </row>
    <row r="358" spans="1:10">
      <c r="A358" s="195">
        <v>1593</v>
      </c>
      <c r="B358" s="195">
        <v>570.58000000000004</v>
      </c>
      <c r="C358" s="195">
        <v>59.33</v>
      </c>
      <c r="D358" s="195">
        <v>255.58</v>
      </c>
      <c r="E358" s="195">
        <v>285.42</v>
      </c>
      <c r="F358" s="195">
        <v>0</v>
      </c>
      <c r="G358" s="195">
        <v>0</v>
      </c>
      <c r="H358" s="195">
        <v>285.42</v>
      </c>
      <c r="I358" s="195">
        <v>0</v>
      </c>
      <c r="J358" s="195">
        <v>0</v>
      </c>
    </row>
    <row r="359" spans="1:10">
      <c r="A359" s="194">
        <v>1597.5</v>
      </c>
      <c r="B359" s="194">
        <v>572.16999999999996</v>
      </c>
      <c r="C359" s="194">
        <v>59.58</v>
      </c>
      <c r="D359" s="194">
        <v>256.92</v>
      </c>
      <c r="E359" s="194">
        <v>286.25</v>
      </c>
      <c r="F359" s="194">
        <v>0</v>
      </c>
      <c r="G359" s="194">
        <v>0</v>
      </c>
      <c r="H359" s="194">
        <v>286.25</v>
      </c>
      <c r="I359" s="194">
        <v>0</v>
      </c>
      <c r="J359" s="194">
        <v>0</v>
      </c>
    </row>
    <row r="360" spans="1:10">
      <c r="A360" s="195">
        <v>1602</v>
      </c>
      <c r="B360" s="195">
        <v>573.83000000000004</v>
      </c>
      <c r="C360" s="195">
        <v>59.92</v>
      </c>
      <c r="D360" s="195">
        <v>258.25</v>
      </c>
      <c r="E360" s="195">
        <v>287</v>
      </c>
      <c r="F360" s="195">
        <v>0</v>
      </c>
      <c r="G360" s="195">
        <v>0</v>
      </c>
      <c r="H360" s="195">
        <v>287</v>
      </c>
      <c r="I360" s="195">
        <v>0</v>
      </c>
      <c r="J360" s="195">
        <v>0</v>
      </c>
    </row>
    <row r="361" spans="1:10">
      <c r="A361" s="194">
        <v>1606.5</v>
      </c>
      <c r="B361" s="194">
        <v>575.41999999999996</v>
      </c>
      <c r="C361" s="194">
        <v>60.17</v>
      </c>
      <c r="D361" s="194">
        <v>259.58</v>
      </c>
      <c r="E361" s="194">
        <v>287.83</v>
      </c>
      <c r="F361" s="194">
        <v>0</v>
      </c>
      <c r="G361" s="194">
        <v>0</v>
      </c>
      <c r="H361" s="194">
        <v>287.83</v>
      </c>
      <c r="I361" s="194">
        <v>0</v>
      </c>
      <c r="J361" s="194">
        <v>0</v>
      </c>
    </row>
    <row r="362" spans="1:10">
      <c r="A362" s="195">
        <v>1611</v>
      </c>
      <c r="B362" s="195">
        <v>577</v>
      </c>
      <c r="C362" s="195">
        <v>60.33</v>
      </c>
      <c r="D362" s="195">
        <v>261</v>
      </c>
      <c r="E362" s="195">
        <v>288.67</v>
      </c>
      <c r="F362" s="195">
        <v>0</v>
      </c>
      <c r="G362" s="195">
        <v>0</v>
      </c>
      <c r="H362" s="195">
        <v>288.67</v>
      </c>
      <c r="I362" s="195">
        <v>0</v>
      </c>
      <c r="J362" s="195">
        <v>0</v>
      </c>
    </row>
    <row r="363" spans="1:10">
      <c r="A363" s="194">
        <v>1615.5</v>
      </c>
      <c r="B363" s="194">
        <v>578.66999999999996</v>
      </c>
      <c r="C363" s="194">
        <v>60.67</v>
      </c>
      <c r="D363" s="194">
        <v>262.33</v>
      </c>
      <c r="E363" s="194">
        <v>289.42</v>
      </c>
      <c r="F363" s="194">
        <v>0</v>
      </c>
      <c r="G363" s="194">
        <v>0</v>
      </c>
      <c r="H363" s="194">
        <v>289.42</v>
      </c>
      <c r="I363" s="194">
        <v>0</v>
      </c>
      <c r="J363" s="194">
        <v>0</v>
      </c>
    </row>
    <row r="364" spans="1:10">
      <c r="A364" s="195">
        <v>1620</v>
      </c>
      <c r="B364" s="195">
        <v>580.25</v>
      </c>
      <c r="C364" s="195">
        <v>60.92</v>
      </c>
      <c r="D364" s="195">
        <v>263.67</v>
      </c>
      <c r="E364" s="195">
        <v>290.25</v>
      </c>
      <c r="F364" s="195">
        <v>0</v>
      </c>
      <c r="G364" s="195">
        <v>0</v>
      </c>
      <c r="H364" s="195">
        <v>290.25</v>
      </c>
      <c r="I364" s="195">
        <v>0</v>
      </c>
      <c r="J364" s="195">
        <v>0</v>
      </c>
    </row>
    <row r="365" spans="1:10">
      <c r="A365" s="194">
        <v>1624.5</v>
      </c>
      <c r="B365" s="194">
        <v>581.83000000000004</v>
      </c>
      <c r="C365" s="194">
        <v>61.17</v>
      </c>
      <c r="D365" s="194">
        <v>265</v>
      </c>
      <c r="E365" s="194">
        <v>291.08</v>
      </c>
      <c r="F365" s="194">
        <v>0</v>
      </c>
      <c r="G365" s="194">
        <v>0</v>
      </c>
      <c r="H365" s="194">
        <v>291.08</v>
      </c>
      <c r="I365" s="194">
        <v>0</v>
      </c>
      <c r="J365" s="194">
        <v>0</v>
      </c>
    </row>
    <row r="366" spans="1:10">
      <c r="A366" s="195">
        <v>1629</v>
      </c>
      <c r="B366" s="195">
        <v>583.5</v>
      </c>
      <c r="C366" s="195">
        <v>61.5</v>
      </c>
      <c r="D366" s="195">
        <v>266.33</v>
      </c>
      <c r="E366" s="195">
        <v>291.92</v>
      </c>
      <c r="F366" s="195">
        <v>0</v>
      </c>
      <c r="G366" s="195">
        <v>0</v>
      </c>
      <c r="H366" s="195">
        <v>291.92</v>
      </c>
      <c r="I366" s="195">
        <v>0</v>
      </c>
      <c r="J366" s="195">
        <v>0</v>
      </c>
    </row>
    <row r="367" spans="1:10">
      <c r="A367" s="194">
        <v>1633.5</v>
      </c>
      <c r="B367" s="194">
        <v>585.08000000000004</v>
      </c>
      <c r="C367" s="194">
        <v>61.67</v>
      </c>
      <c r="D367" s="194">
        <v>267.75</v>
      </c>
      <c r="E367" s="194">
        <v>292.67</v>
      </c>
      <c r="F367" s="194">
        <v>0</v>
      </c>
      <c r="G367" s="194">
        <v>0</v>
      </c>
      <c r="H367" s="194">
        <v>292.67</v>
      </c>
      <c r="I367" s="194">
        <v>0</v>
      </c>
      <c r="J367" s="194">
        <v>0</v>
      </c>
    </row>
    <row r="368" spans="1:10">
      <c r="A368" s="195">
        <v>1638</v>
      </c>
      <c r="B368" s="195">
        <v>586.66999999999996</v>
      </c>
      <c r="C368" s="195">
        <v>61.92</v>
      </c>
      <c r="D368" s="195">
        <v>269.08</v>
      </c>
      <c r="E368" s="195">
        <v>293.5</v>
      </c>
      <c r="F368" s="195">
        <v>0</v>
      </c>
      <c r="G368" s="195">
        <v>0</v>
      </c>
      <c r="H368" s="195">
        <v>293.5</v>
      </c>
      <c r="I368" s="195">
        <v>0</v>
      </c>
      <c r="J368" s="195">
        <v>0</v>
      </c>
    </row>
    <row r="369" spans="1:10">
      <c r="A369" s="194">
        <v>1642.5</v>
      </c>
      <c r="B369" s="194">
        <v>588.33000000000004</v>
      </c>
      <c r="C369" s="194">
        <v>62.25</v>
      </c>
      <c r="D369" s="194">
        <v>270.42</v>
      </c>
      <c r="E369" s="194">
        <v>294.33</v>
      </c>
      <c r="F369" s="194">
        <v>0</v>
      </c>
      <c r="G369" s="194">
        <v>0</v>
      </c>
      <c r="H369" s="194">
        <v>294.33</v>
      </c>
      <c r="I369" s="194">
        <v>0</v>
      </c>
      <c r="J369" s="194">
        <v>0</v>
      </c>
    </row>
    <row r="370" spans="1:10">
      <c r="A370" s="195">
        <v>1647</v>
      </c>
      <c r="B370" s="195">
        <v>589.91999999999996</v>
      </c>
      <c r="C370" s="195">
        <v>62.5</v>
      </c>
      <c r="D370" s="195">
        <v>271.75</v>
      </c>
      <c r="E370" s="195">
        <v>295.08</v>
      </c>
      <c r="F370" s="195">
        <v>0</v>
      </c>
      <c r="G370" s="195">
        <v>0</v>
      </c>
      <c r="H370" s="195">
        <v>295.08</v>
      </c>
      <c r="I370" s="195">
        <v>0</v>
      </c>
      <c r="J370" s="195">
        <v>0</v>
      </c>
    </row>
    <row r="371" spans="1:10">
      <c r="A371" s="194">
        <v>1651.5</v>
      </c>
      <c r="B371" s="194">
        <v>591.5</v>
      </c>
      <c r="C371" s="194">
        <v>62.75</v>
      </c>
      <c r="D371" s="194">
        <v>273.08</v>
      </c>
      <c r="E371" s="194">
        <v>295.92</v>
      </c>
      <c r="F371" s="194">
        <v>0</v>
      </c>
      <c r="G371" s="194">
        <v>0</v>
      </c>
      <c r="H371" s="194">
        <v>295.92</v>
      </c>
      <c r="I371" s="194">
        <v>0</v>
      </c>
      <c r="J371" s="194">
        <v>0</v>
      </c>
    </row>
    <row r="372" spans="1:10">
      <c r="A372" s="195">
        <v>1656</v>
      </c>
      <c r="B372" s="195">
        <v>593.16999999999996</v>
      </c>
      <c r="C372" s="195">
        <v>63</v>
      </c>
      <c r="D372" s="195">
        <v>274.5</v>
      </c>
      <c r="E372" s="195">
        <v>296.75</v>
      </c>
      <c r="F372" s="195">
        <v>0</v>
      </c>
      <c r="G372" s="195">
        <v>0</v>
      </c>
      <c r="H372" s="195">
        <v>296.75</v>
      </c>
      <c r="I372" s="195">
        <v>0</v>
      </c>
      <c r="J372" s="195">
        <v>0</v>
      </c>
    </row>
    <row r="373" spans="1:10">
      <c r="A373" s="194">
        <v>1660.5</v>
      </c>
      <c r="B373" s="194">
        <v>594.75</v>
      </c>
      <c r="C373" s="194">
        <v>63.25</v>
      </c>
      <c r="D373" s="194">
        <v>275.83</v>
      </c>
      <c r="E373" s="194">
        <v>297.5</v>
      </c>
      <c r="F373" s="194">
        <v>0</v>
      </c>
      <c r="G373" s="194">
        <v>0</v>
      </c>
      <c r="H373" s="194">
        <v>297.5</v>
      </c>
      <c r="I373" s="194">
        <v>0</v>
      </c>
      <c r="J373" s="194">
        <v>0</v>
      </c>
    </row>
    <row r="374" spans="1:10">
      <c r="A374" s="195">
        <v>1665</v>
      </c>
      <c r="B374" s="195">
        <v>596.33000000000004</v>
      </c>
      <c r="C374" s="195">
        <v>63.5</v>
      </c>
      <c r="D374" s="195">
        <v>277.17</v>
      </c>
      <c r="E374" s="195">
        <v>298.33</v>
      </c>
      <c r="F374" s="195">
        <v>0</v>
      </c>
      <c r="G374" s="195">
        <v>0.75</v>
      </c>
      <c r="H374" s="195">
        <v>298.33</v>
      </c>
      <c r="I374" s="195">
        <v>0</v>
      </c>
      <c r="J374" s="195">
        <v>0.75</v>
      </c>
    </row>
    <row r="375" spans="1:10">
      <c r="A375" s="194">
        <v>1669.5</v>
      </c>
      <c r="B375" s="194">
        <v>598</v>
      </c>
      <c r="C375" s="194">
        <v>63.83</v>
      </c>
      <c r="D375" s="194">
        <v>278.5</v>
      </c>
      <c r="E375" s="194">
        <v>299.17</v>
      </c>
      <c r="F375" s="194">
        <v>0</v>
      </c>
      <c r="G375" s="194">
        <v>1.58</v>
      </c>
      <c r="H375" s="194">
        <v>299.17</v>
      </c>
      <c r="I375" s="194">
        <v>0</v>
      </c>
      <c r="J375" s="194">
        <v>1.58</v>
      </c>
    </row>
    <row r="376" spans="1:10">
      <c r="A376" s="195">
        <v>1674</v>
      </c>
      <c r="B376" s="195">
        <v>599.58000000000004</v>
      </c>
      <c r="C376" s="195">
        <v>64</v>
      </c>
      <c r="D376" s="195">
        <v>279.92</v>
      </c>
      <c r="E376" s="195">
        <v>299.92</v>
      </c>
      <c r="F376" s="195">
        <v>0</v>
      </c>
      <c r="G376" s="195">
        <v>2.33</v>
      </c>
      <c r="H376" s="195">
        <v>299.92</v>
      </c>
      <c r="I376" s="195">
        <v>0</v>
      </c>
      <c r="J376" s="195">
        <v>2.33</v>
      </c>
    </row>
    <row r="377" spans="1:10">
      <c r="A377" s="194">
        <v>1678.5</v>
      </c>
      <c r="B377" s="194">
        <v>601.16999999999996</v>
      </c>
      <c r="C377" s="194">
        <v>64.25</v>
      </c>
      <c r="D377" s="194">
        <v>281.25</v>
      </c>
      <c r="E377" s="194">
        <v>300.75</v>
      </c>
      <c r="F377" s="194">
        <v>0</v>
      </c>
      <c r="G377" s="194">
        <v>3.17</v>
      </c>
      <c r="H377" s="194">
        <v>300.75</v>
      </c>
      <c r="I377" s="194">
        <v>0</v>
      </c>
      <c r="J377" s="194">
        <v>3.17</v>
      </c>
    </row>
    <row r="378" spans="1:10">
      <c r="A378" s="195">
        <v>1683</v>
      </c>
      <c r="B378" s="195">
        <v>602.83000000000004</v>
      </c>
      <c r="C378" s="195">
        <v>64.58</v>
      </c>
      <c r="D378" s="195">
        <v>282.58</v>
      </c>
      <c r="E378" s="195">
        <v>301.58</v>
      </c>
      <c r="F378" s="195">
        <v>0</v>
      </c>
      <c r="G378" s="195">
        <v>4</v>
      </c>
      <c r="H378" s="195">
        <v>301.58</v>
      </c>
      <c r="I378" s="195">
        <v>0</v>
      </c>
      <c r="J378" s="195">
        <v>4</v>
      </c>
    </row>
    <row r="379" spans="1:10">
      <c r="A379" s="194">
        <v>1687.5</v>
      </c>
      <c r="B379" s="194">
        <v>604.41999999999996</v>
      </c>
      <c r="C379" s="194">
        <v>64.83</v>
      </c>
      <c r="D379" s="194">
        <v>283.92</v>
      </c>
      <c r="E379" s="194">
        <v>302.33</v>
      </c>
      <c r="F379" s="194">
        <v>0</v>
      </c>
      <c r="G379" s="194">
        <v>4.75</v>
      </c>
      <c r="H379" s="194">
        <v>302.33</v>
      </c>
      <c r="I379" s="194">
        <v>0</v>
      </c>
      <c r="J379" s="194">
        <v>4.75</v>
      </c>
    </row>
    <row r="380" spans="1:10">
      <c r="A380" s="195">
        <v>1692</v>
      </c>
      <c r="B380" s="195">
        <v>606</v>
      </c>
      <c r="C380" s="195">
        <v>65.08</v>
      </c>
      <c r="D380" s="195">
        <v>285.25</v>
      </c>
      <c r="E380" s="195">
        <v>303.17</v>
      </c>
      <c r="F380" s="195">
        <v>0</v>
      </c>
      <c r="G380" s="195">
        <v>5.58</v>
      </c>
      <c r="H380" s="195">
        <v>303.17</v>
      </c>
      <c r="I380" s="195">
        <v>0</v>
      </c>
      <c r="J380" s="195">
        <v>5.58</v>
      </c>
    </row>
    <row r="381" spans="1:10">
      <c r="A381" s="194">
        <v>1696.5</v>
      </c>
      <c r="B381" s="194">
        <v>607.66999999999996</v>
      </c>
      <c r="C381" s="194">
        <v>65.33</v>
      </c>
      <c r="D381" s="194">
        <v>286.67</v>
      </c>
      <c r="E381" s="194">
        <v>304</v>
      </c>
      <c r="F381" s="194">
        <v>0</v>
      </c>
      <c r="G381" s="194">
        <v>6.42</v>
      </c>
      <c r="H381" s="194">
        <v>304</v>
      </c>
      <c r="I381" s="194">
        <v>0</v>
      </c>
      <c r="J381" s="194">
        <v>6.42</v>
      </c>
    </row>
    <row r="382" spans="1:10">
      <c r="A382" s="195">
        <v>1701</v>
      </c>
      <c r="B382" s="195">
        <v>609.25</v>
      </c>
      <c r="C382" s="195">
        <v>65.58</v>
      </c>
      <c r="D382" s="195">
        <v>288</v>
      </c>
      <c r="E382" s="195">
        <v>304.75</v>
      </c>
      <c r="F382" s="195">
        <v>0</v>
      </c>
      <c r="G382" s="195">
        <v>7.17</v>
      </c>
      <c r="H382" s="195">
        <v>304.75</v>
      </c>
      <c r="I382" s="195">
        <v>0</v>
      </c>
      <c r="J382" s="195">
        <v>7.17</v>
      </c>
    </row>
    <row r="383" spans="1:10">
      <c r="A383" s="194">
        <v>1705.5</v>
      </c>
      <c r="B383" s="194">
        <v>610.83000000000004</v>
      </c>
      <c r="C383" s="194">
        <v>65.83</v>
      </c>
      <c r="D383" s="194">
        <v>289.33</v>
      </c>
      <c r="E383" s="194">
        <v>305.58</v>
      </c>
      <c r="F383" s="194">
        <v>0</v>
      </c>
      <c r="G383" s="194">
        <v>8</v>
      </c>
      <c r="H383" s="194">
        <v>305.58</v>
      </c>
      <c r="I383" s="194">
        <v>0</v>
      </c>
      <c r="J383" s="194">
        <v>8</v>
      </c>
    </row>
    <row r="384" spans="1:10">
      <c r="A384" s="195">
        <v>1710</v>
      </c>
      <c r="B384" s="195">
        <v>612.5</v>
      </c>
      <c r="C384" s="195">
        <v>66.17</v>
      </c>
      <c r="D384" s="195">
        <v>290.67</v>
      </c>
      <c r="E384" s="195">
        <v>306.42</v>
      </c>
      <c r="F384" s="195">
        <v>0</v>
      </c>
      <c r="G384" s="195">
        <v>8.83</v>
      </c>
      <c r="H384" s="195">
        <v>306.42</v>
      </c>
      <c r="I384" s="195">
        <v>0</v>
      </c>
      <c r="J384" s="195">
        <v>8.83</v>
      </c>
    </row>
    <row r="385" spans="1:10">
      <c r="A385" s="194">
        <v>1714.5</v>
      </c>
      <c r="B385" s="194">
        <v>614.08000000000004</v>
      </c>
      <c r="C385" s="194">
        <v>66.33</v>
      </c>
      <c r="D385" s="194">
        <v>292.08</v>
      </c>
      <c r="E385" s="194">
        <v>307.17</v>
      </c>
      <c r="F385" s="194">
        <v>0</v>
      </c>
      <c r="G385" s="194">
        <v>9.58</v>
      </c>
      <c r="H385" s="194">
        <v>307.17</v>
      </c>
      <c r="I385" s="194">
        <v>0</v>
      </c>
      <c r="J385" s="194">
        <v>9.58</v>
      </c>
    </row>
    <row r="386" spans="1:10">
      <c r="A386" s="195">
        <v>1719</v>
      </c>
      <c r="B386" s="195">
        <v>615.66999999999996</v>
      </c>
      <c r="C386" s="195">
        <v>66.58</v>
      </c>
      <c r="D386" s="195">
        <v>293.42</v>
      </c>
      <c r="E386" s="195">
        <v>308</v>
      </c>
      <c r="F386" s="195">
        <v>0</v>
      </c>
      <c r="G386" s="195">
        <v>10.42</v>
      </c>
      <c r="H386" s="195">
        <v>308</v>
      </c>
      <c r="I386" s="195">
        <v>0</v>
      </c>
      <c r="J386" s="195">
        <v>10.42</v>
      </c>
    </row>
    <row r="387" spans="1:10">
      <c r="A387" s="194">
        <v>1723.5</v>
      </c>
      <c r="B387" s="194">
        <v>617.33000000000004</v>
      </c>
      <c r="C387" s="194">
        <v>66.92</v>
      </c>
      <c r="D387" s="194">
        <v>294.75</v>
      </c>
      <c r="E387" s="194">
        <v>308.83</v>
      </c>
      <c r="F387" s="194">
        <v>0</v>
      </c>
      <c r="G387" s="194">
        <v>11.25</v>
      </c>
      <c r="H387" s="194">
        <v>308.83</v>
      </c>
      <c r="I387" s="194">
        <v>0</v>
      </c>
      <c r="J387" s="194">
        <v>11.25</v>
      </c>
    </row>
    <row r="388" spans="1:10">
      <c r="A388" s="195">
        <v>1728</v>
      </c>
      <c r="B388" s="195">
        <v>618.91999999999996</v>
      </c>
      <c r="C388" s="195">
        <v>67.17</v>
      </c>
      <c r="D388" s="195">
        <v>296.08</v>
      </c>
      <c r="E388" s="195">
        <v>309.58</v>
      </c>
      <c r="F388" s="195">
        <v>0</v>
      </c>
      <c r="G388" s="195">
        <v>12</v>
      </c>
      <c r="H388" s="195">
        <v>309.58</v>
      </c>
      <c r="I388" s="195">
        <v>0</v>
      </c>
      <c r="J388" s="195">
        <v>12</v>
      </c>
    </row>
    <row r="389" spans="1:10">
      <c r="A389" s="194">
        <v>1732.5</v>
      </c>
      <c r="B389" s="194">
        <v>620.5</v>
      </c>
      <c r="C389" s="194">
        <v>67.42</v>
      </c>
      <c r="D389" s="194">
        <v>297.42</v>
      </c>
      <c r="E389" s="194">
        <v>310.42</v>
      </c>
      <c r="F389" s="194">
        <v>0</v>
      </c>
      <c r="G389" s="194">
        <v>12.83</v>
      </c>
      <c r="H389" s="194">
        <v>310.42</v>
      </c>
      <c r="I389" s="194">
        <v>0</v>
      </c>
      <c r="J389" s="194">
        <v>12.83</v>
      </c>
    </row>
    <row r="390" spans="1:10">
      <c r="A390" s="195">
        <v>1737</v>
      </c>
      <c r="B390" s="195">
        <v>622.16999999999996</v>
      </c>
      <c r="C390" s="195">
        <v>67.67</v>
      </c>
      <c r="D390" s="195">
        <v>298.83</v>
      </c>
      <c r="E390" s="195">
        <v>311.25</v>
      </c>
      <c r="F390" s="195">
        <v>0</v>
      </c>
      <c r="G390" s="195">
        <v>13.67</v>
      </c>
      <c r="H390" s="195">
        <v>311.25</v>
      </c>
      <c r="I390" s="195">
        <v>0</v>
      </c>
      <c r="J390" s="195">
        <v>13.67</v>
      </c>
    </row>
    <row r="391" spans="1:10">
      <c r="A391" s="194">
        <v>1741.5</v>
      </c>
      <c r="B391" s="194">
        <v>623.75</v>
      </c>
      <c r="C391" s="194">
        <v>67.92</v>
      </c>
      <c r="D391" s="194">
        <v>300.17</v>
      </c>
      <c r="E391" s="194">
        <v>312</v>
      </c>
      <c r="F391" s="194">
        <v>0</v>
      </c>
      <c r="G391" s="194">
        <v>14.42</v>
      </c>
      <c r="H391" s="194">
        <v>312</v>
      </c>
      <c r="I391" s="194">
        <v>0</v>
      </c>
      <c r="J391" s="194">
        <v>14.42</v>
      </c>
    </row>
    <row r="392" spans="1:10">
      <c r="A392" s="195">
        <v>1746</v>
      </c>
      <c r="B392" s="195">
        <v>625.41999999999996</v>
      </c>
      <c r="C392" s="195">
        <v>68.25</v>
      </c>
      <c r="D392" s="195">
        <v>301.5</v>
      </c>
      <c r="E392" s="195">
        <v>312.83</v>
      </c>
      <c r="F392" s="195">
        <v>0</v>
      </c>
      <c r="G392" s="195">
        <v>15.25</v>
      </c>
      <c r="H392" s="195">
        <v>312.83</v>
      </c>
      <c r="I392" s="195">
        <v>0</v>
      </c>
      <c r="J392" s="195">
        <v>15.25</v>
      </c>
    </row>
    <row r="393" spans="1:10">
      <c r="A393" s="194">
        <v>1750.5</v>
      </c>
      <c r="B393" s="194">
        <v>627</v>
      </c>
      <c r="C393" s="194">
        <v>68.5</v>
      </c>
      <c r="D393" s="194">
        <v>302.83</v>
      </c>
      <c r="E393" s="194">
        <v>313.67</v>
      </c>
      <c r="F393" s="194">
        <v>0</v>
      </c>
      <c r="G393" s="194">
        <v>16.079999999999998</v>
      </c>
      <c r="H393" s="194">
        <v>313.67</v>
      </c>
      <c r="I393" s="194">
        <v>0</v>
      </c>
      <c r="J393" s="194">
        <v>16.079999999999998</v>
      </c>
    </row>
    <row r="394" spans="1:10">
      <c r="A394" s="195">
        <v>1755</v>
      </c>
      <c r="B394" s="195">
        <v>628.58000000000004</v>
      </c>
      <c r="C394" s="195">
        <v>68.75</v>
      </c>
      <c r="D394" s="195">
        <v>304.17</v>
      </c>
      <c r="E394" s="195">
        <v>314.42</v>
      </c>
      <c r="F394" s="195">
        <v>0</v>
      </c>
      <c r="G394" s="195">
        <v>16.829999999999998</v>
      </c>
      <c r="H394" s="195">
        <v>314.42</v>
      </c>
      <c r="I394" s="195">
        <v>0</v>
      </c>
      <c r="J394" s="195">
        <v>16.829999999999998</v>
      </c>
    </row>
    <row r="395" spans="1:10">
      <c r="A395" s="194">
        <v>1759.5</v>
      </c>
      <c r="B395" s="194">
        <v>630.25</v>
      </c>
      <c r="C395" s="194">
        <v>69</v>
      </c>
      <c r="D395" s="194">
        <v>305.58</v>
      </c>
      <c r="E395" s="194">
        <v>315.25</v>
      </c>
      <c r="F395" s="194">
        <v>0</v>
      </c>
      <c r="G395" s="194">
        <v>17.670000000000002</v>
      </c>
      <c r="H395" s="194">
        <v>315.25</v>
      </c>
      <c r="I395" s="194">
        <v>0</v>
      </c>
      <c r="J395" s="194">
        <v>17.670000000000002</v>
      </c>
    </row>
    <row r="396" spans="1:10">
      <c r="A396" s="195">
        <v>1764</v>
      </c>
      <c r="B396" s="195">
        <v>631.83000000000004</v>
      </c>
      <c r="C396" s="195">
        <v>69.25</v>
      </c>
      <c r="D396" s="195">
        <v>306.92</v>
      </c>
      <c r="E396" s="195">
        <v>316.08</v>
      </c>
      <c r="F396" s="195">
        <v>0</v>
      </c>
      <c r="G396" s="195">
        <v>18.5</v>
      </c>
      <c r="H396" s="195">
        <v>316.08</v>
      </c>
      <c r="I396" s="195">
        <v>0</v>
      </c>
      <c r="J396" s="195">
        <v>18.5</v>
      </c>
    </row>
    <row r="397" spans="1:10">
      <c r="A397" s="194">
        <v>1768.5</v>
      </c>
      <c r="B397" s="194">
        <v>633.41999999999996</v>
      </c>
      <c r="C397" s="194">
        <v>69.5</v>
      </c>
      <c r="D397" s="194">
        <v>308.25</v>
      </c>
      <c r="E397" s="194">
        <v>316.83</v>
      </c>
      <c r="F397" s="194">
        <v>0</v>
      </c>
      <c r="G397" s="194">
        <v>19.25</v>
      </c>
      <c r="H397" s="194">
        <v>316.83</v>
      </c>
      <c r="I397" s="194">
        <v>0</v>
      </c>
      <c r="J397" s="194">
        <v>19.25</v>
      </c>
    </row>
    <row r="398" spans="1:10">
      <c r="A398" s="195">
        <v>1773</v>
      </c>
      <c r="B398" s="195">
        <v>635.08000000000004</v>
      </c>
      <c r="C398" s="195">
        <v>69.83</v>
      </c>
      <c r="D398" s="195">
        <v>309.58</v>
      </c>
      <c r="E398" s="195">
        <v>317.67</v>
      </c>
      <c r="F398" s="195">
        <v>0</v>
      </c>
      <c r="G398" s="195">
        <v>20.079999999999998</v>
      </c>
      <c r="H398" s="195">
        <v>317.67</v>
      </c>
      <c r="I398" s="195">
        <v>0</v>
      </c>
      <c r="J398" s="195">
        <v>20.079999999999998</v>
      </c>
    </row>
    <row r="399" spans="1:10">
      <c r="A399" s="194">
        <v>1777.5</v>
      </c>
      <c r="B399" s="194">
        <v>636.66999999999996</v>
      </c>
      <c r="C399" s="194">
        <v>70</v>
      </c>
      <c r="D399" s="194">
        <v>311</v>
      </c>
      <c r="E399" s="194">
        <v>318.5</v>
      </c>
      <c r="F399" s="194">
        <v>0</v>
      </c>
      <c r="G399" s="194">
        <v>20.92</v>
      </c>
      <c r="H399" s="194">
        <v>318.5</v>
      </c>
      <c r="I399" s="194">
        <v>0</v>
      </c>
      <c r="J399" s="194">
        <v>20.92</v>
      </c>
    </row>
    <row r="400" spans="1:10">
      <c r="A400" s="195">
        <v>1782</v>
      </c>
      <c r="B400" s="195">
        <v>638.25</v>
      </c>
      <c r="C400" s="195">
        <v>70.25</v>
      </c>
      <c r="D400" s="195">
        <v>312.33</v>
      </c>
      <c r="E400" s="195">
        <v>319.33</v>
      </c>
      <c r="F400" s="195">
        <v>0</v>
      </c>
      <c r="G400" s="195">
        <v>21.75</v>
      </c>
      <c r="H400" s="195">
        <v>319.33</v>
      </c>
      <c r="I400" s="195">
        <v>0</v>
      </c>
      <c r="J400" s="195">
        <v>21.75</v>
      </c>
    </row>
    <row r="401" spans="1:10">
      <c r="A401" s="194">
        <v>1786.5</v>
      </c>
      <c r="B401" s="194">
        <v>639.91999999999996</v>
      </c>
      <c r="C401" s="194">
        <v>70.58</v>
      </c>
      <c r="D401" s="194">
        <v>313.67</v>
      </c>
      <c r="E401" s="194">
        <v>320.08</v>
      </c>
      <c r="F401" s="194">
        <v>0</v>
      </c>
      <c r="G401" s="194">
        <v>22.5</v>
      </c>
      <c r="H401" s="194">
        <v>320.08</v>
      </c>
      <c r="I401" s="194">
        <v>0</v>
      </c>
      <c r="J401" s="194">
        <v>22.5</v>
      </c>
    </row>
    <row r="402" spans="1:10">
      <c r="A402" s="195">
        <v>1791</v>
      </c>
      <c r="B402" s="195">
        <v>641.5</v>
      </c>
      <c r="C402" s="195">
        <v>70.83</v>
      </c>
      <c r="D402" s="195">
        <v>315</v>
      </c>
      <c r="E402" s="195">
        <v>320.92</v>
      </c>
      <c r="F402" s="195">
        <v>0</v>
      </c>
      <c r="G402" s="195">
        <v>23.33</v>
      </c>
      <c r="H402" s="195">
        <v>320.92</v>
      </c>
      <c r="I402" s="195">
        <v>0</v>
      </c>
      <c r="J402" s="195">
        <v>23.33</v>
      </c>
    </row>
    <row r="403" spans="1:10">
      <c r="A403" s="194">
        <v>1795.5</v>
      </c>
      <c r="B403" s="194">
        <v>643.08000000000004</v>
      </c>
      <c r="C403" s="194">
        <v>71.08</v>
      </c>
      <c r="D403" s="194">
        <v>316.33</v>
      </c>
      <c r="E403" s="194">
        <v>321.75</v>
      </c>
      <c r="F403" s="194">
        <v>0</v>
      </c>
      <c r="G403" s="194">
        <v>24.17</v>
      </c>
      <c r="H403" s="194">
        <v>321.75</v>
      </c>
      <c r="I403" s="194">
        <v>0</v>
      </c>
      <c r="J403" s="194">
        <v>24.17</v>
      </c>
    </row>
    <row r="404" spans="1:10">
      <c r="A404" s="195">
        <v>1800</v>
      </c>
      <c r="B404" s="195">
        <v>644.75</v>
      </c>
      <c r="C404" s="195">
        <v>71.33</v>
      </c>
      <c r="D404" s="195">
        <v>317.75</v>
      </c>
      <c r="E404" s="195">
        <v>322.5</v>
      </c>
      <c r="F404" s="195">
        <v>0</v>
      </c>
      <c r="G404" s="195">
        <v>24.92</v>
      </c>
      <c r="H404" s="195">
        <v>322.5</v>
      </c>
      <c r="I404" s="195">
        <v>0</v>
      </c>
      <c r="J404" s="195">
        <v>24.92</v>
      </c>
    </row>
    <row r="405" spans="1:10">
      <c r="A405" s="194">
        <v>1804.5</v>
      </c>
      <c r="B405" s="194">
        <v>646.33000000000004</v>
      </c>
      <c r="C405" s="194">
        <v>71.58</v>
      </c>
      <c r="D405" s="194">
        <v>319.08</v>
      </c>
      <c r="E405" s="194">
        <v>323.33</v>
      </c>
      <c r="F405" s="194">
        <v>0</v>
      </c>
      <c r="G405" s="194">
        <v>25.75</v>
      </c>
      <c r="H405" s="194">
        <v>323.33</v>
      </c>
      <c r="I405" s="194">
        <v>0</v>
      </c>
      <c r="J405" s="194">
        <v>25.75</v>
      </c>
    </row>
    <row r="406" spans="1:10">
      <c r="A406" s="195">
        <v>1809</v>
      </c>
      <c r="B406" s="195">
        <v>647.91999999999996</v>
      </c>
      <c r="C406" s="195">
        <v>71.83</v>
      </c>
      <c r="D406" s="195">
        <v>320.42</v>
      </c>
      <c r="E406" s="195">
        <v>324.17</v>
      </c>
      <c r="F406" s="195">
        <v>0</v>
      </c>
      <c r="G406" s="195">
        <v>26.58</v>
      </c>
      <c r="H406" s="195">
        <v>324.17</v>
      </c>
      <c r="I406" s="195">
        <v>0</v>
      </c>
      <c r="J406" s="195">
        <v>26.58</v>
      </c>
    </row>
    <row r="407" spans="1:10">
      <c r="A407" s="194">
        <v>1813.5</v>
      </c>
      <c r="B407" s="194">
        <v>649.58000000000004</v>
      </c>
      <c r="C407" s="194">
        <v>72.17</v>
      </c>
      <c r="D407" s="194">
        <v>321.75</v>
      </c>
      <c r="E407" s="194">
        <v>324.92</v>
      </c>
      <c r="F407" s="194">
        <v>0</v>
      </c>
      <c r="G407" s="194">
        <v>27.33</v>
      </c>
      <c r="H407" s="194">
        <v>324.92</v>
      </c>
      <c r="I407" s="194">
        <v>0</v>
      </c>
      <c r="J407" s="194">
        <v>27.33</v>
      </c>
    </row>
    <row r="408" spans="1:10">
      <c r="A408" s="195">
        <v>1818</v>
      </c>
      <c r="B408" s="195">
        <v>651.16999999999996</v>
      </c>
      <c r="C408" s="195">
        <v>72.42</v>
      </c>
      <c r="D408" s="195">
        <v>323.08</v>
      </c>
      <c r="E408" s="195">
        <v>325.75</v>
      </c>
      <c r="F408" s="195">
        <v>0</v>
      </c>
      <c r="G408" s="195">
        <v>28.17</v>
      </c>
      <c r="H408" s="195">
        <v>325.75</v>
      </c>
      <c r="I408" s="195">
        <v>0</v>
      </c>
      <c r="J408" s="195">
        <v>28.17</v>
      </c>
    </row>
    <row r="409" spans="1:10">
      <c r="A409" s="194">
        <v>1822.5</v>
      </c>
      <c r="B409" s="194">
        <v>652.75</v>
      </c>
      <c r="C409" s="194">
        <v>72.58</v>
      </c>
      <c r="D409" s="194">
        <v>324.5</v>
      </c>
      <c r="E409" s="194">
        <v>326.58</v>
      </c>
      <c r="F409" s="194">
        <v>0</v>
      </c>
      <c r="G409" s="194">
        <v>29</v>
      </c>
      <c r="H409" s="194">
        <v>326.58</v>
      </c>
      <c r="I409" s="194">
        <v>0</v>
      </c>
      <c r="J409" s="194">
        <v>29</v>
      </c>
    </row>
    <row r="410" spans="1:10">
      <c r="A410" s="195">
        <v>1827</v>
      </c>
      <c r="B410" s="195">
        <v>654.41999999999996</v>
      </c>
      <c r="C410" s="195">
        <v>72.92</v>
      </c>
      <c r="D410" s="195">
        <v>325.83</v>
      </c>
      <c r="E410" s="195">
        <v>327.33</v>
      </c>
      <c r="F410" s="195">
        <v>0</v>
      </c>
      <c r="G410" s="195">
        <v>29.75</v>
      </c>
      <c r="H410" s="195">
        <v>327.33</v>
      </c>
      <c r="I410" s="195">
        <v>0</v>
      </c>
      <c r="J410" s="195">
        <v>29.75</v>
      </c>
    </row>
    <row r="411" spans="1:10">
      <c r="A411" s="194">
        <v>1831.5</v>
      </c>
      <c r="B411" s="194">
        <v>656</v>
      </c>
      <c r="C411" s="194">
        <v>73.17</v>
      </c>
      <c r="D411" s="194">
        <v>327.17</v>
      </c>
      <c r="E411" s="194">
        <v>328.17</v>
      </c>
      <c r="F411" s="194">
        <v>0</v>
      </c>
      <c r="G411" s="194">
        <v>30.58</v>
      </c>
      <c r="H411" s="194">
        <v>328.17</v>
      </c>
      <c r="I411" s="194">
        <v>0</v>
      </c>
      <c r="J411" s="194">
        <v>30.58</v>
      </c>
    </row>
    <row r="412" spans="1:10">
      <c r="A412" s="195">
        <v>1836</v>
      </c>
      <c r="B412" s="195">
        <v>657.58</v>
      </c>
      <c r="C412" s="195">
        <v>73.42</v>
      </c>
      <c r="D412" s="195">
        <v>328.5</v>
      </c>
      <c r="E412" s="195">
        <v>329</v>
      </c>
      <c r="F412" s="195">
        <v>0</v>
      </c>
      <c r="G412" s="195">
        <v>31.42</v>
      </c>
      <c r="H412" s="195">
        <v>329</v>
      </c>
      <c r="I412" s="195">
        <v>0</v>
      </c>
      <c r="J412" s="195">
        <v>31.42</v>
      </c>
    </row>
    <row r="413" spans="1:10">
      <c r="A413" s="194">
        <v>1840.5</v>
      </c>
      <c r="B413" s="194">
        <v>659.25</v>
      </c>
      <c r="C413" s="194">
        <v>73.67</v>
      </c>
      <c r="D413" s="194">
        <v>329.92</v>
      </c>
      <c r="E413" s="194">
        <v>329.75</v>
      </c>
      <c r="F413" s="194">
        <v>0</v>
      </c>
      <c r="G413" s="194">
        <v>32.17</v>
      </c>
      <c r="H413" s="194">
        <v>329.75</v>
      </c>
      <c r="I413" s="194">
        <v>0</v>
      </c>
      <c r="J413" s="194">
        <v>32.17</v>
      </c>
    </row>
    <row r="414" spans="1:10">
      <c r="A414" s="195">
        <v>1845</v>
      </c>
      <c r="B414" s="195">
        <v>660.83</v>
      </c>
      <c r="C414" s="195">
        <v>73.92</v>
      </c>
      <c r="D414" s="195">
        <v>331.25</v>
      </c>
      <c r="E414" s="195">
        <v>330.58</v>
      </c>
      <c r="F414" s="195">
        <v>0</v>
      </c>
      <c r="G414" s="195">
        <v>33</v>
      </c>
      <c r="H414" s="195">
        <v>330.58</v>
      </c>
      <c r="I414" s="195">
        <v>0</v>
      </c>
      <c r="J414" s="195">
        <v>33</v>
      </c>
    </row>
    <row r="415" spans="1:10">
      <c r="A415" s="194">
        <v>1849.5</v>
      </c>
      <c r="B415" s="194">
        <v>662.42</v>
      </c>
      <c r="C415" s="194">
        <v>74.17</v>
      </c>
      <c r="D415" s="194">
        <v>332.58</v>
      </c>
      <c r="E415" s="194">
        <v>331.42</v>
      </c>
      <c r="F415" s="194">
        <v>0</v>
      </c>
      <c r="G415" s="194">
        <v>33.83</v>
      </c>
      <c r="H415" s="194">
        <v>331.42</v>
      </c>
      <c r="I415" s="194">
        <v>0</v>
      </c>
      <c r="J415" s="194">
        <v>33.83</v>
      </c>
    </row>
    <row r="416" spans="1:10">
      <c r="A416" s="195">
        <v>1854</v>
      </c>
      <c r="B416" s="195">
        <v>664.08</v>
      </c>
      <c r="C416" s="195">
        <v>74.5</v>
      </c>
      <c r="D416" s="195">
        <v>333.92</v>
      </c>
      <c r="E416" s="195">
        <v>332.17</v>
      </c>
      <c r="F416" s="195">
        <v>0</v>
      </c>
      <c r="G416" s="195">
        <v>34.58</v>
      </c>
      <c r="H416" s="195">
        <v>332.17</v>
      </c>
      <c r="I416" s="195">
        <v>0</v>
      </c>
      <c r="J416" s="195">
        <v>34.58</v>
      </c>
    </row>
    <row r="417" spans="1:10">
      <c r="A417" s="194">
        <v>1858.5</v>
      </c>
      <c r="B417" s="194">
        <v>665.67</v>
      </c>
      <c r="C417" s="194">
        <v>74.75</v>
      </c>
      <c r="D417" s="194">
        <v>335.25</v>
      </c>
      <c r="E417" s="194">
        <v>333</v>
      </c>
      <c r="F417" s="194">
        <v>0</v>
      </c>
      <c r="G417" s="194">
        <v>35.42</v>
      </c>
      <c r="H417" s="194">
        <v>333</v>
      </c>
      <c r="I417" s="194">
        <v>0</v>
      </c>
      <c r="J417" s="194">
        <v>35.42</v>
      </c>
    </row>
    <row r="418" spans="1:10">
      <c r="A418" s="195">
        <v>1863</v>
      </c>
      <c r="B418" s="195">
        <v>667.25</v>
      </c>
      <c r="C418" s="195">
        <v>74.92</v>
      </c>
      <c r="D418" s="195">
        <v>336.67</v>
      </c>
      <c r="E418" s="195">
        <v>333.83</v>
      </c>
      <c r="F418" s="195">
        <v>0</v>
      </c>
      <c r="G418" s="195">
        <v>36.25</v>
      </c>
      <c r="H418" s="195">
        <v>333.83</v>
      </c>
      <c r="I418" s="195">
        <v>0</v>
      </c>
      <c r="J418" s="195">
        <v>36.25</v>
      </c>
    </row>
    <row r="419" spans="1:10">
      <c r="A419" s="194">
        <v>1867.5</v>
      </c>
      <c r="B419" s="194">
        <v>668.92</v>
      </c>
      <c r="C419" s="194">
        <v>75.25</v>
      </c>
      <c r="D419" s="194">
        <v>338</v>
      </c>
      <c r="E419" s="194">
        <v>334.58</v>
      </c>
      <c r="F419" s="194">
        <v>0</v>
      </c>
      <c r="G419" s="194">
        <v>37</v>
      </c>
      <c r="H419" s="194">
        <v>334.58</v>
      </c>
      <c r="I419" s="194">
        <v>0</v>
      </c>
      <c r="J419" s="194">
        <v>37</v>
      </c>
    </row>
    <row r="420" spans="1:10">
      <c r="A420" s="195">
        <v>1872</v>
      </c>
      <c r="B420" s="195">
        <v>670.5</v>
      </c>
      <c r="C420" s="195">
        <v>75.5</v>
      </c>
      <c r="D420" s="195">
        <v>339.33</v>
      </c>
      <c r="E420" s="195">
        <v>335.42</v>
      </c>
      <c r="F420" s="195">
        <v>0</v>
      </c>
      <c r="G420" s="195">
        <v>37.83</v>
      </c>
      <c r="H420" s="195">
        <v>335.42</v>
      </c>
      <c r="I420" s="195">
        <v>0</v>
      </c>
      <c r="J420" s="195">
        <v>37.83</v>
      </c>
    </row>
    <row r="421" spans="1:10">
      <c r="A421" s="194">
        <v>1876.5</v>
      </c>
      <c r="B421" s="194">
        <v>672.08</v>
      </c>
      <c r="C421" s="194">
        <v>75.75</v>
      </c>
      <c r="D421" s="194">
        <v>340.67</v>
      </c>
      <c r="E421" s="194">
        <v>336.25</v>
      </c>
      <c r="F421" s="194">
        <v>0</v>
      </c>
      <c r="G421" s="194">
        <v>38.67</v>
      </c>
      <c r="H421" s="194">
        <v>336.25</v>
      </c>
      <c r="I421" s="194">
        <v>0</v>
      </c>
      <c r="J421" s="194">
        <v>38.67</v>
      </c>
    </row>
    <row r="422" spans="1:10">
      <c r="A422" s="195">
        <v>1881</v>
      </c>
      <c r="B422" s="195">
        <v>673.75</v>
      </c>
      <c r="C422" s="195">
        <v>76</v>
      </c>
      <c r="D422" s="195">
        <v>342.08</v>
      </c>
      <c r="E422" s="195">
        <v>337</v>
      </c>
      <c r="F422" s="195">
        <v>0</v>
      </c>
      <c r="G422" s="195">
        <v>39.42</v>
      </c>
      <c r="H422" s="195">
        <v>337</v>
      </c>
      <c r="I422" s="195">
        <v>0</v>
      </c>
      <c r="J422" s="195">
        <v>39.42</v>
      </c>
    </row>
    <row r="423" spans="1:10">
      <c r="A423" s="194">
        <v>1885.5</v>
      </c>
      <c r="B423" s="194">
        <v>675.33</v>
      </c>
      <c r="C423" s="194">
        <v>76.25</v>
      </c>
      <c r="D423" s="194">
        <v>343.42</v>
      </c>
      <c r="E423" s="194">
        <v>337.83</v>
      </c>
      <c r="F423" s="194">
        <v>0</v>
      </c>
      <c r="G423" s="194">
        <v>40.25</v>
      </c>
      <c r="H423" s="194">
        <v>337.83</v>
      </c>
      <c r="I423" s="194">
        <v>0</v>
      </c>
      <c r="J423" s="194">
        <v>40.25</v>
      </c>
    </row>
    <row r="424" spans="1:10">
      <c r="A424" s="195">
        <v>1890</v>
      </c>
      <c r="B424" s="195">
        <v>676.92</v>
      </c>
      <c r="C424" s="195">
        <v>76.5</v>
      </c>
      <c r="D424" s="195">
        <v>344.75</v>
      </c>
      <c r="E424" s="195">
        <v>338.67</v>
      </c>
      <c r="F424" s="195">
        <v>0</v>
      </c>
      <c r="G424" s="195">
        <v>41.08</v>
      </c>
      <c r="H424" s="195">
        <v>338.67</v>
      </c>
      <c r="I424" s="195">
        <v>0</v>
      </c>
      <c r="J424" s="195">
        <v>41.08</v>
      </c>
    </row>
    <row r="425" spans="1:10">
      <c r="A425" s="194">
        <v>1894.5</v>
      </c>
      <c r="B425" s="194">
        <v>678.58</v>
      </c>
      <c r="C425" s="194">
        <v>76.83</v>
      </c>
      <c r="D425" s="194">
        <v>346.08</v>
      </c>
      <c r="E425" s="194">
        <v>339.42</v>
      </c>
      <c r="F425" s="194">
        <v>0</v>
      </c>
      <c r="G425" s="194">
        <v>41.83</v>
      </c>
      <c r="H425" s="194">
        <v>339.42</v>
      </c>
      <c r="I425" s="194">
        <v>0</v>
      </c>
      <c r="J425" s="194">
        <v>41.83</v>
      </c>
    </row>
    <row r="426" spans="1:10">
      <c r="A426" s="195">
        <v>1899</v>
      </c>
      <c r="B426" s="195">
        <v>680.17</v>
      </c>
      <c r="C426" s="195">
        <v>77.08</v>
      </c>
      <c r="D426" s="195">
        <v>347.42</v>
      </c>
      <c r="E426" s="195">
        <v>340.25</v>
      </c>
      <c r="F426" s="195">
        <v>0</v>
      </c>
      <c r="G426" s="195">
        <v>42.67</v>
      </c>
      <c r="H426" s="195">
        <v>340.25</v>
      </c>
      <c r="I426" s="195">
        <v>0</v>
      </c>
      <c r="J426" s="195">
        <v>42.67</v>
      </c>
    </row>
    <row r="427" spans="1:10">
      <c r="A427" s="194">
        <v>1903.5</v>
      </c>
      <c r="B427" s="194">
        <v>681.83</v>
      </c>
      <c r="C427" s="194">
        <v>77.33</v>
      </c>
      <c r="D427" s="194">
        <v>348.83</v>
      </c>
      <c r="E427" s="194">
        <v>341.08</v>
      </c>
      <c r="F427" s="194">
        <v>0</v>
      </c>
      <c r="G427" s="194">
        <v>43.5</v>
      </c>
      <c r="H427" s="194">
        <v>341.08</v>
      </c>
      <c r="I427" s="194">
        <v>0</v>
      </c>
      <c r="J427" s="194">
        <v>43.5</v>
      </c>
    </row>
    <row r="428" spans="1:10">
      <c r="A428" s="195">
        <v>1908</v>
      </c>
      <c r="B428" s="195">
        <v>683.42</v>
      </c>
      <c r="C428" s="195">
        <v>77.58</v>
      </c>
      <c r="D428" s="195">
        <v>350.17</v>
      </c>
      <c r="E428" s="195">
        <v>341.83</v>
      </c>
      <c r="F428" s="195">
        <v>0</v>
      </c>
      <c r="G428" s="195">
        <v>44.25</v>
      </c>
      <c r="H428" s="195">
        <v>341.83</v>
      </c>
      <c r="I428" s="195">
        <v>0</v>
      </c>
      <c r="J428" s="195">
        <v>44.25</v>
      </c>
    </row>
    <row r="429" spans="1:10">
      <c r="A429" s="194">
        <v>1912.5</v>
      </c>
      <c r="B429" s="194">
        <v>685</v>
      </c>
      <c r="C429" s="194">
        <v>77.83</v>
      </c>
      <c r="D429" s="194">
        <v>351.5</v>
      </c>
      <c r="E429" s="194">
        <v>342.67</v>
      </c>
      <c r="F429" s="194">
        <v>0</v>
      </c>
      <c r="G429" s="194">
        <v>45.08</v>
      </c>
      <c r="H429" s="194">
        <v>342.67</v>
      </c>
      <c r="I429" s="194">
        <v>0</v>
      </c>
      <c r="J429" s="194">
        <v>45.08</v>
      </c>
    </row>
    <row r="430" spans="1:10">
      <c r="A430" s="195">
        <v>1917</v>
      </c>
      <c r="B430" s="195">
        <v>686.67</v>
      </c>
      <c r="C430" s="195">
        <v>78.17</v>
      </c>
      <c r="D430" s="195">
        <v>352.83</v>
      </c>
      <c r="E430" s="195">
        <v>343.5</v>
      </c>
      <c r="F430" s="195">
        <v>0</v>
      </c>
      <c r="G430" s="195">
        <v>45.92</v>
      </c>
      <c r="H430" s="195">
        <v>343.5</v>
      </c>
      <c r="I430" s="195">
        <v>0</v>
      </c>
      <c r="J430" s="195">
        <v>45.92</v>
      </c>
    </row>
    <row r="431" spans="1:10">
      <c r="A431" s="194">
        <v>1921.5</v>
      </c>
      <c r="B431" s="194">
        <v>688.25</v>
      </c>
      <c r="C431" s="194">
        <v>78.42</v>
      </c>
      <c r="D431" s="194">
        <v>354.17</v>
      </c>
      <c r="E431" s="194">
        <v>344.25</v>
      </c>
      <c r="F431" s="194">
        <v>0</v>
      </c>
      <c r="G431" s="194">
        <v>46.67</v>
      </c>
      <c r="H431" s="194">
        <v>344.25</v>
      </c>
      <c r="I431" s="194">
        <v>0</v>
      </c>
      <c r="J431" s="194">
        <v>46.67</v>
      </c>
    </row>
    <row r="432" spans="1:10">
      <c r="A432" s="195">
        <v>1926</v>
      </c>
      <c r="B432" s="195">
        <v>689.83</v>
      </c>
      <c r="C432" s="195">
        <v>78.58</v>
      </c>
      <c r="D432" s="195">
        <v>355.58</v>
      </c>
      <c r="E432" s="195">
        <v>345.08</v>
      </c>
      <c r="F432" s="195">
        <v>0</v>
      </c>
      <c r="G432" s="195">
        <v>47.5</v>
      </c>
      <c r="H432" s="195">
        <v>345.08</v>
      </c>
      <c r="I432" s="195">
        <v>0</v>
      </c>
      <c r="J432" s="195">
        <v>47.5</v>
      </c>
    </row>
    <row r="433" spans="1:10">
      <c r="A433" s="194">
        <v>1930.5</v>
      </c>
      <c r="B433" s="194">
        <v>691.5</v>
      </c>
      <c r="C433" s="194">
        <v>78.92</v>
      </c>
      <c r="D433" s="194">
        <v>356.92</v>
      </c>
      <c r="E433" s="194">
        <v>345.92</v>
      </c>
      <c r="F433" s="194">
        <v>0</v>
      </c>
      <c r="G433" s="194">
        <v>48.33</v>
      </c>
      <c r="H433" s="194">
        <v>345.92</v>
      </c>
      <c r="I433" s="194">
        <v>0</v>
      </c>
      <c r="J433" s="194">
        <v>48.33</v>
      </c>
    </row>
    <row r="434" spans="1:10">
      <c r="A434" s="195">
        <v>1935</v>
      </c>
      <c r="B434" s="195">
        <v>693.08</v>
      </c>
      <c r="C434" s="195">
        <v>79.17</v>
      </c>
      <c r="D434" s="195">
        <v>358.25</v>
      </c>
      <c r="E434" s="195">
        <v>346.75</v>
      </c>
      <c r="F434" s="195">
        <v>0</v>
      </c>
      <c r="G434" s="195">
        <v>49.17</v>
      </c>
      <c r="H434" s="195">
        <v>346.75</v>
      </c>
      <c r="I434" s="195">
        <v>0</v>
      </c>
      <c r="J434" s="195">
        <v>49.17</v>
      </c>
    </row>
    <row r="435" spans="1:10">
      <c r="A435" s="194">
        <v>1939.5</v>
      </c>
      <c r="B435" s="194">
        <v>694.67</v>
      </c>
      <c r="C435" s="194">
        <v>79.42</v>
      </c>
      <c r="D435" s="194">
        <v>359.58</v>
      </c>
      <c r="E435" s="194">
        <v>347.5</v>
      </c>
      <c r="F435" s="194">
        <v>0</v>
      </c>
      <c r="G435" s="194">
        <v>49.92</v>
      </c>
      <c r="H435" s="194">
        <v>347.5</v>
      </c>
      <c r="I435" s="194">
        <v>0</v>
      </c>
      <c r="J435" s="194">
        <v>49.92</v>
      </c>
    </row>
    <row r="436" spans="1:10">
      <c r="A436" s="195">
        <v>1944</v>
      </c>
      <c r="B436" s="195">
        <v>696.33</v>
      </c>
      <c r="C436" s="195">
        <v>79.67</v>
      </c>
      <c r="D436" s="195">
        <v>361</v>
      </c>
      <c r="E436" s="195">
        <v>348.33</v>
      </c>
      <c r="F436" s="195">
        <v>0</v>
      </c>
      <c r="G436" s="195">
        <v>50.75</v>
      </c>
      <c r="H436" s="195">
        <v>348.33</v>
      </c>
      <c r="I436" s="195">
        <v>0</v>
      </c>
      <c r="J436" s="195">
        <v>50.75</v>
      </c>
    </row>
    <row r="437" spans="1:10">
      <c r="A437" s="194">
        <v>1948.5</v>
      </c>
      <c r="B437" s="194">
        <v>697.92</v>
      </c>
      <c r="C437" s="194">
        <v>79.92</v>
      </c>
      <c r="D437" s="194">
        <v>362.33</v>
      </c>
      <c r="E437" s="194">
        <v>349.17</v>
      </c>
      <c r="F437" s="194">
        <v>0</v>
      </c>
      <c r="G437" s="194">
        <v>51.58</v>
      </c>
      <c r="H437" s="194">
        <v>349.17</v>
      </c>
      <c r="I437" s="194">
        <v>0</v>
      </c>
      <c r="J437" s="194">
        <v>51.58</v>
      </c>
    </row>
    <row r="438" spans="1:10">
      <c r="A438" s="195">
        <v>1953</v>
      </c>
      <c r="B438" s="195">
        <v>699.5</v>
      </c>
      <c r="C438" s="195">
        <v>80.17</v>
      </c>
      <c r="D438" s="195">
        <v>363.67</v>
      </c>
      <c r="E438" s="195">
        <v>349.92</v>
      </c>
      <c r="F438" s="195">
        <v>0</v>
      </c>
      <c r="G438" s="195">
        <v>52.33</v>
      </c>
      <c r="H438" s="195">
        <v>349.92</v>
      </c>
      <c r="I438" s="195">
        <v>0</v>
      </c>
      <c r="J438" s="195">
        <v>52.33</v>
      </c>
    </row>
    <row r="439" spans="1:10">
      <c r="A439" s="194">
        <v>1957.5</v>
      </c>
      <c r="B439" s="194">
        <v>701.17</v>
      </c>
      <c r="C439" s="194">
        <v>80.5</v>
      </c>
      <c r="D439" s="194">
        <v>365</v>
      </c>
      <c r="E439" s="194">
        <v>350.75</v>
      </c>
      <c r="F439" s="194">
        <v>0</v>
      </c>
      <c r="G439" s="194">
        <v>53.17</v>
      </c>
      <c r="H439" s="194">
        <v>350.75</v>
      </c>
      <c r="I439" s="194">
        <v>0</v>
      </c>
      <c r="J439" s="194">
        <v>53.17</v>
      </c>
    </row>
    <row r="440" spans="1:10">
      <c r="A440" s="195">
        <v>1962</v>
      </c>
      <c r="B440" s="195">
        <v>702.75</v>
      </c>
      <c r="C440" s="195">
        <v>80.75</v>
      </c>
      <c r="D440" s="195">
        <v>366.33</v>
      </c>
      <c r="E440" s="195">
        <v>351.58</v>
      </c>
      <c r="F440" s="195">
        <v>0</v>
      </c>
      <c r="G440" s="195">
        <v>54</v>
      </c>
      <c r="H440" s="195">
        <v>351.58</v>
      </c>
      <c r="I440" s="195">
        <v>0</v>
      </c>
      <c r="J440" s="195">
        <v>54</v>
      </c>
    </row>
    <row r="441" spans="1:10">
      <c r="A441" s="194">
        <v>1966.5</v>
      </c>
      <c r="B441" s="194">
        <v>704.33</v>
      </c>
      <c r="C441" s="194">
        <v>80.92</v>
      </c>
      <c r="D441" s="194">
        <v>367.75</v>
      </c>
      <c r="E441" s="194">
        <v>352.33</v>
      </c>
      <c r="F441" s="194">
        <v>0</v>
      </c>
      <c r="G441" s="194">
        <v>54.75</v>
      </c>
      <c r="H441" s="194">
        <v>352.33</v>
      </c>
      <c r="I441" s="194">
        <v>0</v>
      </c>
      <c r="J441" s="194">
        <v>54.75</v>
      </c>
    </row>
    <row r="442" spans="1:10">
      <c r="A442" s="195">
        <v>1971</v>
      </c>
      <c r="B442" s="195">
        <v>706</v>
      </c>
      <c r="C442" s="195">
        <v>81.25</v>
      </c>
      <c r="D442" s="195">
        <v>369.08</v>
      </c>
      <c r="E442" s="195">
        <v>353.17</v>
      </c>
      <c r="F442" s="195">
        <v>0</v>
      </c>
      <c r="G442" s="195">
        <v>55.58</v>
      </c>
      <c r="H442" s="195">
        <v>353.17</v>
      </c>
      <c r="I442" s="195">
        <v>0</v>
      </c>
      <c r="J442" s="195">
        <v>55.58</v>
      </c>
    </row>
    <row r="443" spans="1:10">
      <c r="A443" s="194">
        <v>1975.5</v>
      </c>
      <c r="B443" s="194">
        <v>707.58</v>
      </c>
      <c r="C443" s="194">
        <v>81.5</v>
      </c>
      <c r="D443" s="194">
        <v>370.42</v>
      </c>
      <c r="E443" s="194">
        <v>354</v>
      </c>
      <c r="F443" s="194">
        <v>0</v>
      </c>
      <c r="G443" s="194">
        <v>56.42</v>
      </c>
      <c r="H443" s="194">
        <v>354</v>
      </c>
      <c r="I443" s="194">
        <v>0</v>
      </c>
      <c r="J443" s="194">
        <v>56.42</v>
      </c>
    </row>
    <row r="444" spans="1:10">
      <c r="A444" s="195">
        <v>1980</v>
      </c>
      <c r="B444" s="195">
        <v>709.17</v>
      </c>
      <c r="C444" s="195">
        <v>81.75</v>
      </c>
      <c r="D444" s="195">
        <v>371.75</v>
      </c>
      <c r="E444" s="195">
        <v>354.75</v>
      </c>
      <c r="F444" s="195">
        <v>0</v>
      </c>
      <c r="G444" s="195">
        <v>57.17</v>
      </c>
      <c r="H444" s="195">
        <v>354.75</v>
      </c>
      <c r="I444" s="195">
        <v>0</v>
      </c>
      <c r="J444" s="195">
        <v>57.17</v>
      </c>
    </row>
    <row r="445" spans="1:10">
      <c r="A445" s="194">
        <v>1984.5</v>
      </c>
      <c r="B445" s="194">
        <v>710.83</v>
      </c>
      <c r="C445" s="194">
        <v>82.08</v>
      </c>
      <c r="D445" s="194">
        <v>373.08</v>
      </c>
      <c r="E445" s="194">
        <v>355.58</v>
      </c>
      <c r="F445" s="194">
        <v>0</v>
      </c>
      <c r="G445" s="194">
        <v>58</v>
      </c>
      <c r="H445" s="194">
        <v>355.58</v>
      </c>
      <c r="I445" s="194">
        <v>0</v>
      </c>
      <c r="J445" s="194">
        <v>58</v>
      </c>
    </row>
    <row r="446" spans="1:10">
      <c r="A446" s="195">
        <v>1989</v>
      </c>
      <c r="B446" s="195">
        <v>712.42</v>
      </c>
      <c r="C446" s="195">
        <v>82.25</v>
      </c>
      <c r="D446" s="195">
        <v>374.5</v>
      </c>
      <c r="E446" s="195">
        <v>356.42</v>
      </c>
      <c r="F446" s="195">
        <v>0</v>
      </c>
      <c r="G446" s="195">
        <v>58.83</v>
      </c>
      <c r="H446" s="195">
        <v>356.42</v>
      </c>
      <c r="I446" s="195">
        <v>0</v>
      </c>
      <c r="J446" s="195">
        <v>58.83</v>
      </c>
    </row>
    <row r="447" spans="1:10">
      <c r="A447" s="194">
        <v>1993.5</v>
      </c>
      <c r="B447" s="194">
        <v>714</v>
      </c>
      <c r="C447" s="194">
        <v>82.5</v>
      </c>
      <c r="D447" s="194">
        <v>375.83</v>
      </c>
      <c r="E447" s="194">
        <v>357.17</v>
      </c>
      <c r="F447" s="194">
        <v>0</v>
      </c>
      <c r="G447" s="194">
        <v>59.58</v>
      </c>
      <c r="H447" s="194">
        <v>357.17</v>
      </c>
      <c r="I447" s="194">
        <v>0</v>
      </c>
      <c r="J447" s="194">
        <v>59.58</v>
      </c>
    </row>
    <row r="448" spans="1:10">
      <c r="A448" s="195">
        <v>1998</v>
      </c>
      <c r="B448" s="195">
        <v>715.67</v>
      </c>
      <c r="C448" s="195">
        <v>82.83</v>
      </c>
      <c r="D448" s="195">
        <v>377.17</v>
      </c>
      <c r="E448" s="195">
        <v>358</v>
      </c>
      <c r="F448" s="195">
        <v>0</v>
      </c>
      <c r="G448" s="195">
        <v>60.42</v>
      </c>
      <c r="H448" s="195">
        <v>358</v>
      </c>
      <c r="I448" s="195">
        <v>0</v>
      </c>
      <c r="J448" s="195">
        <v>60.42</v>
      </c>
    </row>
    <row r="449" spans="1:10">
      <c r="A449" s="194">
        <v>2002.5</v>
      </c>
      <c r="B449" s="194">
        <v>717.25</v>
      </c>
      <c r="C449" s="194">
        <v>83.08</v>
      </c>
      <c r="D449" s="194">
        <v>378.5</v>
      </c>
      <c r="E449" s="194">
        <v>358.83</v>
      </c>
      <c r="F449" s="194">
        <v>0</v>
      </c>
      <c r="G449" s="194">
        <v>61.25</v>
      </c>
      <c r="H449" s="194">
        <v>358.83</v>
      </c>
      <c r="I449" s="194">
        <v>0</v>
      </c>
      <c r="J449" s="194">
        <v>61.25</v>
      </c>
    </row>
    <row r="450" spans="1:10">
      <c r="A450" s="195">
        <v>2007</v>
      </c>
      <c r="B450" s="195">
        <v>718.83</v>
      </c>
      <c r="C450" s="195">
        <v>83.25</v>
      </c>
      <c r="D450" s="195">
        <v>379.92</v>
      </c>
      <c r="E450" s="195">
        <v>359.58</v>
      </c>
      <c r="F450" s="195">
        <v>0</v>
      </c>
      <c r="G450" s="195">
        <v>62</v>
      </c>
      <c r="H450" s="195">
        <v>359.58</v>
      </c>
      <c r="I450" s="195">
        <v>0</v>
      </c>
      <c r="J450" s="195">
        <v>62</v>
      </c>
    </row>
    <row r="451" spans="1:10">
      <c r="A451" s="194">
        <v>2011.5</v>
      </c>
      <c r="B451" s="194">
        <v>720.5</v>
      </c>
      <c r="C451" s="194">
        <v>83.58</v>
      </c>
      <c r="D451" s="194">
        <v>381.25</v>
      </c>
      <c r="E451" s="194">
        <v>360.42</v>
      </c>
      <c r="F451" s="194">
        <v>0</v>
      </c>
      <c r="G451" s="194">
        <v>62.83</v>
      </c>
      <c r="H451" s="194">
        <v>360.42</v>
      </c>
      <c r="I451" s="194">
        <v>0</v>
      </c>
      <c r="J451" s="194">
        <v>62.83</v>
      </c>
    </row>
    <row r="452" spans="1:10">
      <c r="A452" s="195">
        <v>2016</v>
      </c>
      <c r="B452" s="195">
        <v>722.08</v>
      </c>
      <c r="C452" s="195">
        <v>83.83</v>
      </c>
      <c r="D452" s="195">
        <v>382.58</v>
      </c>
      <c r="E452" s="195">
        <v>361.25</v>
      </c>
      <c r="F452" s="195">
        <v>0</v>
      </c>
      <c r="G452" s="195">
        <v>63.67</v>
      </c>
      <c r="H452" s="195">
        <v>361.25</v>
      </c>
      <c r="I452" s="195">
        <v>0</v>
      </c>
      <c r="J452" s="195">
        <v>63.67</v>
      </c>
    </row>
    <row r="453" spans="1:10">
      <c r="A453" s="194">
        <v>2020.5</v>
      </c>
      <c r="B453" s="194">
        <v>723.67</v>
      </c>
      <c r="C453" s="194">
        <v>84.08</v>
      </c>
      <c r="D453" s="194">
        <v>383.92</v>
      </c>
      <c r="E453" s="194">
        <v>362</v>
      </c>
      <c r="F453" s="194">
        <v>0</v>
      </c>
      <c r="G453" s="194">
        <v>64.42</v>
      </c>
      <c r="H453" s="194">
        <v>362</v>
      </c>
      <c r="I453" s="194">
        <v>0</v>
      </c>
      <c r="J453" s="194">
        <v>64.42</v>
      </c>
    </row>
    <row r="454" spans="1:10">
      <c r="A454" s="195">
        <v>2025</v>
      </c>
      <c r="B454" s="195">
        <v>725.33</v>
      </c>
      <c r="C454" s="195">
        <v>84.42</v>
      </c>
      <c r="D454" s="195">
        <v>385.25</v>
      </c>
      <c r="E454" s="195">
        <v>362.83</v>
      </c>
      <c r="F454" s="195">
        <v>0</v>
      </c>
      <c r="G454" s="195">
        <v>65.25</v>
      </c>
      <c r="H454" s="195">
        <v>362.83</v>
      </c>
      <c r="I454" s="195">
        <v>0</v>
      </c>
      <c r="J454" s="195">
        <v>65.25</v>
      </c>
    </row>
    <row r="455" spans="1:10">
      <c r="A455" s="194">
        <v>2029.5</v>
      </c>
      <c r="B455" s="194">
        <v>726.92</v>
      </c>
      <c r="C455" s="194">
        <v>84.58</v>
      </c>
      <c r="D455" s="194">
        <v>386.67</v>
      </c>
      <c r="E455" s="194">
        <v>363.67</v>
      </c>
      <c r="F455" s="194">
        <v>0</v>
      </c>
      <c r="G455" s="194">
        <v>66.08</v>
      </c>
      <c r="H455" s="194">
        <v>363.67</v>
      </c>
      <c r="I455" s="194">
        <v>0</v>
      </c>
      <c r="J455" s="194">
        <v>66.08</v>
      </c>
    </row>
    <row r="456" spans="1:10">
      <c r="A456" s="195">
        <v>2034</v>
      </c>
      <c r="B456" s="195">
        <v>728.5</v>
      </c>
      <c r="C456" s="195">
        <v>84.83</v>
      </c>
      <c r="D456" s="195">
        <v>388</v>
      </c>
      <c r="E456" s="195">
        <v>364.42</v>
      </c>
      <c r="F456" s="195">
        <v>0</v>
      </c>
      <c r="G456" s="195">
        <v>66.83</v>
      </c>
      <c r="H456" s="195">
        <v>364.42</v>
      </c>
      <c r="I456" s="195">
        <v>0</v>
      </c>
      <c r="J456" s="195">
        <v>66.83</v>
      </c>
    </row>
    <row r="457" spans="1:10">
      <c r="A457" s="194">
        <v>2038.5</v>
      </c>
      <c r="B457" s="194">
        <v>730.17</v>
      </c>
      <c r="C457" s="194">
        <v>85.17</v>
      </c>
      <c r="D457" s="194">
        <v>389.33</v>
      </c>
      <c r="E457" s="194">
        <v>365.25</v>
      </c>
      <c r="F457" s="194">
        <v>0</v>
      </c>
      <c r="G457" s="194">
        <v>67.67</v>
      </c>
      <c r="H457" s="194">
        <v>365.25</v>
      </c>
      <c r="I457" s="194">
        <v>0</v>
      </c>
      <c r="J457" s="194">
        <v>67.67</v>
      </c>
    </row>
    <row r="458" spans="1:10">
      <c r="A458" s="195">
        <v>2043</v>
      </c>
      <c r="B458" s="195">
        <v>731.75</v>
      </c>
      <c r="C458" s="195">
        <v>85.42</v>
      </c>
      <c r="D458" s="195">
        <v>390.67</v>
      </c>
      <c r="E458" s="195">
        <v>366.08</v>
      </c>
      <c r="F458" s="195">
        <v>0</v>
      </c>
      <c r="G458" s="195">
        <v>68.5</v>
      </c>
      <c r="H458" s="195">
        <v>366.08</v>
      </c>
      <c r="I458" s="195">
        <v>0</v>
      </c>
      <c r="J458" s="195">
        <v>68.5</v>
      </c>
    </row>
    <row r="459" spans="1:10">
      <c r="A459" s="194">
        <v>2047.5</v>
      </c>
      <c r="B459" s="194">
        <v>733.33</v>
      </c>
      <c r="C459" s="194">
        <v>85.58</v>
      </c>
      <c r="D459" s="194">
        <v>392.08</v>
      </c>
      <c r="E459" s="194">
        <v>366.83</v>
      </c>
      <c r="F459" s="194">
        <v>0</v>
      </c>
      <c r="G459" s="194">
        <v>69.25</v>
      </c>
      <c r="H459" s="194">
        <v>366.83</v>
      </c>
      <c r="I459" s="194">
        <v>0</v>
      </c>
      <c r="J459" s="194">
        <v>69.25</v>
      </c>
    </row>
    <row r="460" spans="1:10">
      <c r="A460" s="195">
        <v>2052</v>
      </c>
      <c r="B460" s="195">
        <v>735</v>
      </c>
      <c r="C460" s="195">
        <v>85.92</v>
      </c>
      <c r="D460" s="195">
        <v>393.42</v>
      </c>
      <c r="E460" s="195">
        <v>367.67</v>
      </c>
      <c r="F460" s="195">
        <v>0</v>
      </c>
      <c r="G460" s="195">
        <v>70.08</v>
      </c>
      <c r="H460" s="195">
        <v>367.67</v>
      </c>
      <c r="I460" s="195">
        <v>0</v>
      </c>
      <c r="J460" s="195">
        <v>70.08</v>
      </c>
    </row>
    <row r="461" spans="1:10">
      <c r="A461" s="194">
        <v>2056.5</v>
      </c>
      <c r="B461" s="194">
        <v>736.58</v>
      </c>
      <c r="C461" s="194">
        <v>86.17</v>
      </c>
      <c r="D461" s="194">
        <v>394.75</v>
      </c>
      <c r="E461" s="194">
        <v>368.5</v>
      </c>
      <c r="F461" s="194">
        <v>0</v>
      </c>
      <c r="G461" s="194">
        <v>70.92</v>
      </c>
      <c r="H461" s="194">
        <v>368.5</v>
      </c>
      <c r="I461" s="194">
        <v>0</v>
      </c>
      <c r="J461" s="194">
        <v>70.92</v>
      </c>
    </row>
    <row r="462" spans="1:10">
      <c r="A462" s="195">
        <v>2061</v>
      </c>
      <c r="B462" s="195">
        <v>738.25</v>
      </c>
      <c r="C462" s="195">
        <v>86.5</v>
      </c>
      <c r="D462" s="195">
        <v>396.08</v>
      </c>
      <c r="E462" s="195">
        <v>369.25</v>
      </c>
      <c r="F462" s="195">
        <v>0</v>
      </c>
      <c r="G462" s="195">
        <v>71.67</v>
      </c>
      <c r="H462" s="195">
        <v>369.25</v>
      </c>
      <c r="I462" s="195">
        <v>0</v>
      </c>
      <c r="J462" s="195">
        <v>71.67</v>
      </c>
    </row>
    <row r="463" spans="1:10">
      <c r="A463" s="194">
        <v>2065.5</v>
      </c>
      <c r="B463" s="194">
        <v>739.83</v>
      </c>
      <c r="C463" s="194">
        <v>86.75</v>
      </c>
      <c r="D463" s="194">
        <v>397.42</v>
      </c>
      <c r="E463" s="194">
        <v>370.08</v>
      </c>
      <c r="F463" s="194">
        <v>0</v>
      </c>
      <c r="G463" s="194">
        <v>72.5</v>
      </c>
      <c r="H463" s="194">
        <v>370.08</v>
      </c>
      <c r="I463" s="194">
        <v>0</v>
      </c>
      <c r="J463" s="194">
        <v>72.5</v>
      </c>
    </row>
    <row r="464" spans="1:10">
      <c r="A464" s="195">
        <v>2070</v>
      </c>
      <c r="B464" s="195">
        <v>741.42</v>
      </c>
      <c r="C464" s="195">
        <v>86.92</v>
      </c>
      <c r="D464" s="195">
        <v>398.83</v>
      </c>
      <c r="E464" s="195">
        <v>370.92</v>
      </c>
      <c r="F464" s="195">
        <v>0</v>
      </c>
      <c r="G464" s="195">
        <v>73.33</v>
      </c>
      <c r="H464" s="195">
        <v>370.92</v>
      </c>
      <c r="I464" s="195">
        <v>0</v>
      </c>
      <c r="J464" s="195">
        <v>73.33</v>
      </c>
    </row>
    <row r="465" spans="1:10">
      <c r="A465" s="194">
        <v>2074.5</v>
      </c>
      <c r="B465" s="194">
        <v>743.08</v>
      </c>
      <c r="C465" s="194">
        <v>87.25</v>
      </c>
      <c r="D465" s="194">
        <v>400.17</v>
      </c>
      <c r="E465" s="194">
        <v>371.75</v>
      </c>
      <c r="F465" s="194">
        <v>0</v>
      </c>
      <c r="G465" s="194">
        <v>74.17</v>
      </c>
      <c r="H465" s="194">
        <v>371.75</v>
      </c>
      <c r="I465" s="194">
        <v>0</v>
      </c>
      <c r="J465" s="194">
        <v>74.17</v>
      </c>
    </row>
    <row r="466" spans="1:10">
      <c r="A466" s="195">
        <v>2079</v>
      </c>
      <c r="B466" s="195">
        <v>744.67</v>
      </c>
      <c r="C466" s="195">
        <v>87.5</v>
      </c>
      <c r="D466" s="195">
        <v>401.5</v>
      </c>
      <c r="E466" s="195">
        <v>372.5</v>
      </c>
      <c r="F466" s="195">
        <v>0</v>
      </c>
      <c r="G466" s="195">
        <v>74.92</v>
      </c>
      <c r="H466" s="195">
        <v>372.5</v>
      </c>
      <c r="I466" s="195">
        <v>0</v>
      </c>
      <c r="J466" s="195">
        <v>74.92</v>
      </c>
    </row>
    <row r="467" spans="1:10">
      <c r="A467" s="194">
        <v>2083.5</v>
      </c>
      <c r="B467" s="194">
        <v>746.25</v>
      </c>
      <c r="C467" s="194">
        <v>87.75</v>
      </c>
      <c r="D467" s="194">
        <v>402.83</v>
      </c>
      <c r="E467" s="194">
        <v>373.33</v>
      </c>
      <c r="F467" s="194">
        <v>0</v>
      </c>
      <c r="G467" s="194">
        <v>75.75</v>
      </c>
      <c r="H467" s="194">
        <v>373.33</v>
      </c>
      <c r="I467" s="194">
        <v>0</v>
      </c>
      <c r="J467" s="194">
        <v>75.75</v>
      </c>
    </row>
    <row r="468" spans="1:10">
      <c r="A468" s="195">
        <v>2088</v>
      </c>
      <c r="B468" s="195">
        <v>747.92</v>
      </c>
      <c r="C468" s="195">
        <v>88.08</v>
      </c>
      <c r="D468" s="195">
        <v>404.17</v>
      </c>
      <c r="E468" s="195">
        <v>374.17</v>
      </c>
      <c r="F468" s="195">
        <v>0</v>
      </c>
      <c r="G468" s="195">
        <v>76.58</v>
      </c>
      <c r="H468" s="195">
        <v>374.17</v>
      </c>
      <c r="I468" s="195">
        <v>0</v>
      </c>
      <c r="J468" s="195">
        <v>76.58</v>
      </c>
    </row>
    <row r="469" spans="1:10">
      <c r="A469" s="194">
        <v>2092.5</v>
      </c>
      <c r="B469" s="194">
        <v>749.5</v>
      </c>
      <c r="C469" s="194">
        <v>88.25</v>
      </c>
      <c r="D469" s="194">
        <v>405.58</v>
      </c>
      <c r="E469" s="194">
        <v>374.92</v>
      </c>
      <c r="F469" s="194">
        <v>0</v>
      </c>
      <c r="G469" s="194">
        <v>77.33</v>
      </c>
      <c r="H469" s="194">
        <v>374.92</v>
      </c>
      <c r="I469" s="194">
        <v>0</v>
      </c>
      <c r="J469" s="194">
        <v>77.33</v>
      </c>
    </row>
    <row r="470" spans="1:10">
      <c r="A470" s="195">
        <v>2097</v>
      </c>
      <c r="B470" s="195">
        <v>751.08</v>
      </c>
      <c r="C470" s="195">
        <v>88.5</v>
      </c>
      <c r="D470" s="195">
        <v>406.92</v>
      </c>
      <c r="E470" s="195">
        <v>375.75</v>
      </c>
      <c r="F470" s="195">
        <v>0</v>
      </c>
      <c r="G470" s="195">
        <v>78.17</v>
      </c>
      <c r="H470" s="195">
        <v>375.75</v>
      </c>
      <c r="I470" s="195">
        <v>0</v>
      </c>
      <c r="J470" s="195">
        <v>78.17</v>
      </c>
    </row>
    <row r="471" spans="1:10">
      <c r="A471" s="194">
        <v>2101.5</v>
      </c>
      <c r="B471" s="194">
        <v>752.75</v>
      </c>
      <c r="C471" s="194">
        <v>88.83</v>
      </c>
      <c r="D471" s="194">
        <v>408.25</v>
      </c>
      <c r="E471" s="194">
        <v>376.58</v>
      </c>
      <c r="F471" s="194">
        <v>0</v>
      </c>
      <c r="G471" s="194">
        <v>79</v>
      </c>
      <c r="H471" s="194">
        <v>376.58</v>
      </c>
      <c r="I471" s="194">
        <v>0</v>
      </c>
      <c r="J471" s="194">
        <v>79</v>
      </c>
    </row>
    <row r="472" spans="1:10">
      <c r="A472" s="195">
        <v>2106</v>
      </c>
      <c r="B472" s="195">
        <v>754.33</v>
      </c>
      <c r="C472" s="195">
        <v>89.08</v>
      </c>
      <c r="D472" s="195">
        <v>409.58</v>
      </c>
      <c r="E472" s="195">
        <v>377.33</v>
      </c>
      <c r="F472" s="195">
        <v>0</v>
      </c>
      <c r="G472" s="195">
        <v>79.75</v>
      </c>
      <c r="H472" s="195">
        <v>377.33</v>
      </c>
      <c r="I472" s="195">
        <v>0</v>
      </c>
      <c r="J472" s="195">
        <v>79.75</v>
      </c>
    </row>
    <row r="473" spans="1:10">
      <c r="A473" s="194">
        <v>2110.5</v>
      </c>
      <c r="B473" s="194">
        <v>755.92</v>
      </c>
      <c r="C473" s="194">
        <v>89.25</v>
      </c>
      <c r="D473" s="194">
        <v>411</v>
      </c>
      <c r="E473" s="194">
        <v>378.17</v>
      </c>
      <c r="F473" s="194">
        <v>0</v>
      </c>
      <c r="G473" s="194">
        <v>80.58</v>
      </c>
      <c r="H473" s="194">
        <v>378.17</v>
      </c>
      <c r="I473" s="194">
        <v>0</v>
      </c>
      <c r="J473" s="194">
        <v>80.58</v>
      </c>
    </row>
    <row r="474" spans="1:10">
      <c r="A474" s="195">
        <v>2115</v>
      </c>
      <c r="B474" s="195">
        <v>757.58</v>
      </c>
      <c r="C474" s="195">
        <v>89.58</v>
      </c>
      <c r="D474" s="195">
        <v>412.33</v>
      </c>
      <c r="E474" s="195">
        <v>379</v>
      </c>
      <c r="F474" s="195">
        <v>0</v>
      </c>
      <c r="G474" s="195">
        <v>81.42</v>
      </c>
      <c r="H474" s="195">
        <v>379</v>
      </c>
      <c r="I474" s="195">
        <v>0</v>
      </c>
      <c r="J474" s="195">
        <v>81.42</v>
      </c>
    </row>
    <row r="475" spans="1:10">
      <c r="A475" s="194">
        <v>2119.5</v>
      </c>
      <c r="B475" s="194">
        <v>759.17</v>
      </c>
      <c r="C475" s="194">
        <v>89.83</v>
      </c>
      <c r="D475" s="194">
        <v>413.67</v>
      </c>
      <c r="E475" s="194">
        <v>379.75</v>
      </c>
      <c r="F475" s="194">
        <v>0</v>
      </c>
      <c r="G475" s="194">
        <v>82.17</v>
      </c>
      <c r="H475" s="194">
        <v>379.75</v>
      </c>
      <c r="I475" s="194">
        <v>0</v>
      </c>
      <c r="J475" s="194">
        <v>82.17</v>
      </c>
    </row>
    <row r="476" spans="1:10">
      <c r="A476" s="195">
        <v>2124</v>
      </c>
      <c r="B476" s="195">
        <v>760.75</v>
      </c>
      <c r="C476" s="195">
        <v>90.08</v>
      </c>
      <c r="D476" s="195">
        <v>415</v>
      </c>
      <c r="E476" s="195">
        <v>380.58</v>
      </c>
      <c r="F476" s="195">
        <v>0</v>
      </c>
      <c r="G476" s="195">
        <v>83</v>
      </c>
      <c r="H476" s="195">
        <v>380.58</v>
      </c>
      <c r="I476" s="195">
        <v>0</v>
      </c>
      <c r="J476" s="195">
        <v>83</v>
      </c>
    </row>
    <row r="477" spans="1:10">
      <c r="A477" s="194">
        <v>2128.5</v>
      </c>
      <c r="B477" s="194">
        <v>762.42</v>
      </c>
      <c r="C477" s="194">
        <v>90.42</v>
      </c>
      <c r="D477" s="194">
        <v>416.33</v>
      </c>
      <c r="E477" s="194">
        <v>381.42</v>
      </c>
      <c r="F477" s="194">
        <v>0</v>
      </c>
      <c r="G477" s="194">
        <v>83.83</v>
      </c>
      <c r="H477" s="194">
        <v>381.42</v>
      </c>
      <c r="I477" s="194">
        <v>0</v>
      </c>
      <c r="J477" s="194">
        <v>83.83</v>
      </c>
    </row>
    <row r="478" spans="1:10">
      <c r="A478" s="195">
        <v>2133</v>
      </c>
      <c r="B478" s="195">
        <v>764</v>
      </c>
      <c r="C478" s="195">
        <v>90.58</v>
      </c>
      <c r="D478" s="195">
        <v>417.75</v>
      </c>
      <c r="E478" s="195">
        <v>382.17</v>
      </c>
      <c r="F478" s="195">
        <v>0</v>
      </c>
      <c r="G478" s="195">
        <v>84.58</v>
      </c>
      <c r="H478" s="195">
        <v>382.17</v>
      </c>
      <c r="I478" s="195">
        <v>0</v>
      </c>
      <c r="J478" s="195">
        <v>84.58</v>
      </c>
    </row>
    <row r="479" spans="1:10">
      <c r="A479" s="194">
        <v>2137.5</v>
      </c>
      <c r="B479" s="194">
        <v>765.58</v>
      </c>
      <c r="C479" s="194">
        <v>90.83</v>
      </c>
      <c r="D479" s="194">
        <v>419.08</v>
      </c>
      <c r="E479" s="194">
        <v>383</v>
      </c>
      <c r="F479" s="194">
        <v>0</v>
      </c>
      <c r="G479" s="194">
        <v>85.42</v>
      </c>
      <c r="H479" s="194">
        <v>383</v>
      </c>
      <c r="I479" s="194">
        <v>0</v>
      </c>
      <c r="J479" s="194">
        <v>85.42</v>
      </c>
    </row>
    <row r="480" spans="1:10">
      <c r="A480" s="195">
        <v>2142</v>
      </c>
      <c r="B480" s="195">
        <v>767.25</v>
      </c>
      <c r="C480" s="195">
        <v>91.17</v>
      </c>
      <c r="D480" s="195">
        <v>420.42</v>
      </c>
      <c r="E480" s="195">
        <v>383.83</v>
      </c>
      <c r="F480" s="195">
        <v>0</v>
      </c>
      <c r="G480" s="195">
        <v>86.25</v>
      </c>
      <c r="H480" s="195">
        <v>383.83</v>
      </c>
      <c r="I480" s="195">
        <v>0</v>
      </c>
      <c r="J480" s="195">
        <v>86.25</v>
      </c>
    </row>
    <row r="481" spans="1:10">
      <c r="A481" s="194">
        <v>2146.5</v>
      </c>
      <c r="B481" s="194">
        <v>768.83</v>
      </c>
      <c r="C481" s="194">
        <v>91.42</v>
      </c>
      <c r="D481" s="194">
        <v>421.75</v>
      </c>
      <c r="E481" s="194">
        <v>384.58</v>
      </c>
      <c r="F481" s="194">
        <v>0</v>
      </c>
      <c r="G481" s="194">
        <v>87</v>
      </c>
      <c r="H481" s="194">
        <v>384.58</v>
      </c>
      <c r="I481" s="194">
        <v>0</v>
      </c>
      <c r="J481" s="194">
        <v>87</v>
      </c>
    </row>
    <row r="482" spans="1:10">
      <c r="A482" s="195">
        <v>2151</v>
      </c>
      <c r="B482" s="195">
        <v>770.42</v>
      </c>
      <c r="C482" s="195">
        <v>91.67</v>
      </c>
      <c r="D482" s="195">
        <v>423.08</v>
      </c>
      <c r="E482" s="195">
        <v>385.42</v>
      </c>
      <c r="F482" s="195">
        <v>0</v>
      </c>
      <c r="G482" s="195">
        <v>87.83</v>
      </c>
      <c r="H482" s="195">
        <v>385.42</v>
      </c>
      <c r="I482" s="195">
        <v>0</v>
      </c>
      <c r="J482" s="195">
        <v>87.83</v>
      </c>
    </row>
    <row r="483" spans="1:10">
      <c r="A483" s="194">
        <v>2155.5</v>
      </c>
      <c r="B483" s="194">
        <v>772.08</v>
      </c>
      <c r="C483" s="194">
        <v>91.92</v>
      </c>
      <c r="D483" s="194">
        <v>424.5</v>
      </c>
      <c r="E483" s="194">
        <v>386.25</v>
      </c>
      <c r="F483" s="194">
        <v>0</v>
      </c>
      <c r="G483" s="194">
        <v>88.67</v>
      </c>
      <c r="H483" s="194">
        <v>386.25</v>
      </c>
      <c r="I483" s="194">
        <v>0</v>
      </c>
      <c r="J483" s="194">
        <v>88.67</v>
      </c>
    </row>
    <row r="484" spans="1:10">
      <c r="A484" s="195">
        <v>2160</v>
      </c>
      <c r="B484" s="195">
        <v>773.67</v>
      </c>
      <c r="C484" s="195">
        <v>92.17</v>
      </c>
      <c r="D484" s="195">
        <v>425.83</v>
      </c>
      <c r="E484" s="195">
        <v>387</v>
      </c>
      <c r="F484" s="195">
        <v>0</v>
      </c>
      <c r="G484" s="195">
        <v>89.42</v>
      </c>
      <c r="H484" s="195">
        <v>387</v>
      </c>
      <c r="I484" s="195">
        <v>0</v>
      </c>
      <c r="J484" s="195">
        <v>89.42</v>
      </c>
    </row>
    <row r="485" spans="1:10">
      <c r="A485" s="194">
        <v>2164.5</v>
      </c>
      <c r="B485" s="194">
        <v>775.25</v>
      </c>
      <c r="C485" s="194">
        <v>92.42</v>
      </c>
      <c r="D485" s="194">
        <v>427.17</v>
      </c>
      <c r="E485" s="194">
        <v>387.83</v>
      </c>
      <c r="F485" s="194">
        <v>0</v>
      </c>
      <c r="G485" s="194">
        <v>90.25</v>
      </c>
      <c r="H485" s="194">
        <v>387.83</v>
      </c>
      <c r="I485" s="194">
        <v>0</v>
      </c>
      <c r="J485" s="194">
        <v>90.25</v>
      </c>
    </row>
    <row r="486" spans="1:10">
      <c r="A486" s="195">
        <v>2169</v>
      </c>
      <c r="B486" s="195">
        <v>776.92</v>
      </c>
      <c r="C486" s="195">
        <v>92.75</v>
      </c>
      <c r="D486" s="195">
        <v>428.5</v>
      </c>
      <c r="E486" s="195">
        <v>388.67</v>
      </c>
      <c r="F486" s="195">
        <v>0</v>
      </c>
      <c r="G486" s="195">
        <v>91.08</v>
      </c>
      <c r="H486" s="195">
        <v>388.67</v>
      </c>
      <c r="I486" s="195">
        <v>0</v>
      </c>
      <c r="J486" s="195">
        <v>91.08</v>
      </c>
    </row>
    <row r="487" spans="1:10">
      <c r="A487" s="194">
        <v>2173.5</v>
      </c>
      <c r="B487" s="194">
        <v>778.5</v>
      </c>
      <c r="C487" s="194">
        <v>92.92</v>
      </c>
      <c r="D487" s="194">
        <v>429.92</v>
      </c>
      <c r="E487" s="194">
        <v>389.42</v>
      </c>
      <c r="F487" s="194">
        <v>0</v>
      </c>
      <c r="G487" s="194">
        <v>91.83</v>
      </c>
      <c r="H487" s="194">
        <v>389.42</v>
      </c>
      <c r="I487" s="194">
        <v>0</v>
      </c>
      <c r="J487" s="194">
        <v>91.83</v>
      </c>
    </row>
    <row r="488" spans="1:10">
      <c r="A488" s="195">
        <v>2178</v>
      </c>
      <c r="B488" s="195">
        <v>780.08</v>
      </c>
      <c r="C488" s="195">
        <v>93.17</v>
      </c>
      <c r="D488" s="195">
        <v>431.25</v>
      </c>
      <c r="E488" s="195">
        <v>390.25</v>
      </c>
      <c r="F488" s="195">
        <v>0</v>
      </c>
      <c r="G488" s="195">
        <v>92.67</v>
      </c>
      <c r="H488" s="195">
        <v>390.25</v>
      </c>
      <c r="I488" s="195">
        <v>0</v>
      </c>
      <c r="J488" s="195">
        <v>92.67</v>
      </c>
    </row>
    <row r="489" spans="1:10">
      <c r="A489" s="194">
        <v>2182.5</v>
      </c>
      <c r="B489" s="194">
        <v>781.75</v>
      </c>
      <c r="C489" s="194">
        <v>93.5</v>
      </c>
      <c r="D489" s="194">
        <v>432.58</v>
      </c>
      <c r="E489" s="194">
        <v>391.08</v>
      </c>
      <c r="F489" s="194">
        <v>0</v>
      </c>
      <c r="G489" s="194">
        <v>93.5</v>
      </c>
      <c r="H489" s="194">
        <v>391.08</v>
      </c>
      <c r="I489" s="194">
        <v>0</v>
      </c>
      <c r="J489" s="194">
        <v>93.5</v>
      </c>
    </row>
    <row r="490" spans="1:10">
      <c r="A490" s="195">
        <v>2187</v>
      </c>
      <c r="B490" s="195">
        <v>783.33</v>
      </c>
      <c r="C490" s="195">
        <v>93.75</v>
      </c>
      <c r="D490" s="195">
        <v>433.92</v>
      </c>
      <c r="E490" s="195">
        <v>391.83</v>
      </c>
      <c r="F490" s="195">
        <v>0</v>
      </c>
      <c r="G490" s="195">
        <v>94.25</v>
      </c>
      <c r="H490" s="195">
        <v>391.83</v>
      </c>
      <c r="I490" s="195">
        <v>0</v>
      </c>
      <c r="J490" s="195">
        <v>94.25</v>
      </c>
    </row>
    <row r="491" spans="1:10">
      <c r="A491" s="194">
        <v>2191.5</v>
      </c>
      <c r="B491" s="194">
        <v>784.92</v>
      </c>
      <c r="C491" s="194">
        <v>94.17</v>
      </c>
      <c r="D491" s="194">
        <v>435.08</v>
      </c>
      <c r="E491" s="194">
        <v>392.67</v>
      </c>
      <c r="F491" s="194">
        <v>0</v>
      </c>
      <c r="G491" s="194">
        <v>95.08</v>
      </c>
      <c r="H491" s="194">
        <v>392.67</v>
      </c>
      <c r="I491" s="194">
        <v>0</v>
      </c>
      <c r="J491" s="194">
        <v>95.08</v>
      </c>
    </row>
    <row r="492" spans="1:10">
      <c r="A492" s="195">
        <v>2196</v>
      </c>
      <c r="B492" s="195">
        <v>786.58</v>
      </c>
      <c r="C492" s="195">
        <v>95.75</v>
      </c>
      <c r="D492" s="195">
        <v>435.17</v>
      </c>
      <c r="E492" s="195">
        <v>393.5</v>
      </c>
      <c r="F492" s="195">
        <v>0</v>
      </c>
      <c r="G492" s="195">
        <v>95.92</v>
      </c>
      <c r="H492" s="195">
        <v>393.5</v>
      </c>
      <c r="I492" s="195">
        <v>0</v>
      </c>
      <c r="J492" s="195">
        <v>95.92</v>
      </c>
    </row>
    <row r="493" spans="1:10">
      <c r="A493" s="194">
        <v>2200.5</v>
      </c>
      <c r="B493" s="194">
        <v>788.17</v>
      </c>
      <c r="C493" s="194">
        <v>97.25</v>
      </c>
      <c r="D493" s="194">
        <v>435.25</v>
      </c>
      <c r="E493" s="194">
        <v>394.25</v>
      </c>
      <c r="F493" s="194">
        <v>0</v>
      </c>
      <c r="G493" s="194">
        <v>96.67</v>
      </c>
      <c r="H493" s="194">
        <v>394.25</v>
      </c>
      <c r="I493" s="194">
        <v>0</v>
      </c>
      <c r="J493" s="194">
        <v>96.67</v>
      </c>
    </row>
    <row r="494" spans="1:10">
      <c r="A494" s="195">
        <v>2205</v>
      </c>
      <c r="B494" s="195">
        <v>789.75</v>
      </c>
      <c r="C494" s="195">
        <v>98.75</v>
      </c>
      <c r="D494" s="195">
        <v>435.33</v>
      </c>
      <c r="E494" s="195">
        <v>395.08</v>
      </c>
      <c r="F494" s="195">
        <v>0</v>
      </c>
      <c r="G494" s="195">
        <v>97.5</v>
      </c>
      <c r="H494" s="195">
        <v>395.08</v>
      </c>
      <c r="I494" s="195">
        <v>0</v>
      </c>
      <c r="J494" s="195">
        <v>97.5</v>
      </c>
    </row>
    <row r="495" spans="1:10">
      <c r="A495" s="194">
        <v>2209.5</v>
      </c>
      <c r="B495" s="194">
        <v>791.42</v>
      </c>
      <c r="C495" s="194">
        <v>100.25</v>
      </c>
      <c r="D495" s="194">
        <v>435.5</v>
      </c>
      <c r="E495" s="194">
        <v>395.92</v>
      </c>
      <c r="F495" s="194">
        <v>0</v>
      </c>
      <c r="G495" s="194">
        <v>98.33</v>
      </c>
      <c r="H495" s="194">
        <v>395.92</v>
      </c>
      <c r="I495" s="194">
        <v>0</v>
      </c>
      <c r="J495" s="194">
        <v>98.33</v>
      </c>
    </row>
    <row r="496" spans="1:10">
      <c r="A496" s="195">
        <v>2214</v>
      </c>
      <c r="B496" s="195">
        <v>793</v>
      </c>
      <c r="C496" s="195">
        <v>101.75</v>
      </c>
      <c r="D496" s="195">
        <v>435.58</v>
      </c>
      <c r="E496" s="195">
        <v>396.67</v>
      </c>
      <c r="F496" s="195">
        <v>0</v>
      </c>
      <c r="G496" s="195">
        <v>99.08</v>
      </c>
      <c r="H496" s="195">
        <v>396.67</v>
      </c>
      <c r="I496" s="195">
        <v>0</v>
      </c>
      <c r="J496" s="195">
        <v>99.08</v>
      </c>
    </row>
    <row r="497" spans="1:10">
      <c r="A497" s="194">
        <v>2218.5</v>
      </c>
      <c r="B497" s="194">
        <v>794.67</v>
      </c>
      <c r="C497" s="194">
        <v>103.33</v>
      </c>
      <c r="D497" s="194">
        <v>435.67</v>
      </c>
      <c r="E497" s="194">
        <v>397.5</v>
      </c>
      <c r="F497" s="194">
        <v>0</v>
      </c>
      <c r="G497" s="194">
        <v>99.92</v>
      </c>
      <c r="H497" s="194">
        <v>397.5</v>
      </c>
      <c r="I497" s="194">
        <v>0</v>
      </c>
      <c r="J497" s="194">
        <v>99.92</v>
      </c>
    </row>
    <row r="498" spans="1:10">
      <c r="A498" s="195">
        <v>2223</v>
      </c>
      <c r="B498" s="195">
        <v>796.25</v>
      </c>
      <c r="C498" s="195">
        <v>104.83</v>
      </c>
      <c r="D498" s="195">
        <v>435.75</v>
      </c>
      <c r="E498" s="195">
        <v>398.33</v>
      </c>
      <c r="F498" s="195">
        <v>0</v>
      </c>
      <c r="G498" s="195">
        <v>100.75</v>
      </c>
      <c r="H498" s="195">
        <v>398.33</v>
      </c>
      <c r="I498" s="195">
        <v>0</v>
      </c>
      <c r="J498" s="195">
        <v>100.75</v>
      </c>
    </row>
    <row r="499" spans="1:10">
      <c r="A499" s="194">
        <v>2227.5</v>
      </c>
      <c r="B499" s="194">
        <v>797.83</v>
      </c>
      <c r="C499" s="194">
        <v>106.33</v>
      </c>
      <c r="D499" s="194">
        <v>435.83</v>
      </c>
      <c r="E499" s="194">
        <v>399.17</v>
      </c>
      <c r="F499" s="194">
        <v>0</v>
      </c>
      <c r="G499" s="194">
        <v>101.58</v>
      </c>
      <c r="H499" s="194">
        <v>399.17</v>
      </c>
      <c r="I499" s="194">
        <v>0</v>
      </c>
      <c r="J499" s="194">
        <v>101.58</v>
      </c>
    </row>
    <row r="500" spans="1:10">
      <c r="A500" s="195">
        <v>2232</v>
      </c>
      <c r="B500" s="195">
        <v>799.5</v>
      </c>
      <c r="C500" s="195">
        <v>107.83</v>
      </c>
      <c r="D500" s="195">
        <v>436</v>
      </c>
      <c r="E500" s="195">
        <v>399.92</v>
      </c>
      <c r="F500" s="195">
        <v>0</v>
      </c>
      <c r="G500" s="195">
        <v>102.33</v>
      </c>
      <c r="H500" s="195">
        <v>399.92</v>
      </c>
      <c r="I500" s="195">
        <v>0</v>
      </c>
      <c r="J500" s="195">
        <v>102.33</v>
      </c>
    </row>
    <row r="501" spans="1:10">
      <c r="A501" s="194">
        <v>2236.5</v>
      </c>
      <c r="B501" s="194">
        <v>801.08</v>
      </c>
      <c r="C501" s="194">
        <v>109.33</v>
      </c>
      <c r="D501" s="194">
        <v>436.08</v>
      </c>
      <c r="E501" s="194">
        <v>400.75</v>
      </c>
      <c r="F501" s="194">
        <v>0</v>
      </c>
      <c r="G501" s="194">
        <v>103.17</v>
      </c>
      <c r="H501" s="194">
        <v>400.75</v>
      </c>
      <c r="I501" s="194">
        <v>0</v>
      </c>
      <c r="J501" s="194">
        <v>103.17</v>
      </c>
    </row>
    <row r="502" spans="1:10">
      <c r="A502" s="195">
        <v>2241</v>
      </c>
      <c r="B502" s="195">
        <v>802.67</v>
      </c>
      <c r="C502" s="195">
        <v>110.83</v>
      </c>
      <c r="D502" s="195">
        <v>436.17</v>
      </c>
      <c r="E502" s="195">
        <v>401.58</v>
      </c>
      <c r="F502" s="195">
        <v>0</v>
      </c>
      <c r="G502" s="195">
        <v>104</v>
      </c>
      <c r="H502" s="195">
        <v>401.58</v>
      </c>
      <c r="I502" s="195">
        <v>0</v>
      </c>
      <c r="J502" s="195">
        <v>104</v>
      </c>
    </row>
    <row r="503" spans="1:10">
      <c r="A503" s="194">
        <v>2245.5</v>
      </c>
      <c r="B503" s="194">
        <v>804.33</v>
      </c>
      <c r="C503" s="194">
        <v>112.42</v>
      </c>
      <c r="D503" s="194">
        <v>436.25</v>
      </c>
      <c r="E503" s="194">
        <v>402.33</v>
      </c>
      <c r="F503" s="194">
        <v>0</v>
      </c>
      <c r="G503" s="194">
        <v>104.75</v>
      </c>
      <c r="H503" s="194">
        <v>402.33</v>
      </c>
      <c r="I503" s="194">
        <v>0</v>
      </c>
      <c r="J503" s="194">
        <v>104.75</v>
      </c>
    </row>
    <row r="504" spans="1:10">
      <c r="A504" s="195">
        <v>2250</v>
      </c>
      <c r="B504" s="195">
        <v>805.92</v>
      </c>
      <c r="C504" s="195">
        <v>113.83</v>
      </c>
      <c r="D504" s="195">
        <v>436.42</v>
      </c>
      <c r="E504" s="195">
        <v>403.17</v>
      </c>
      <c r="F504" s="195">
        <v>0</v>
      </c>
      <c r="G504" s="195">
        <v>105.58</v>
      </c>
      <c r="H504" s="195">
        <v>403.17</v>
      </c>
      <c r="I504" s="195">
        <v>0</v>
      </c>
      <c r="J504" s="195">
        <v>105.58</v>
      </c>
    </row>
    <row r="505" spans="1:10">
      <c r="A505" s="194">
        <v>2254.5</v>
      </c>
      <c r="B505" s="194">
        <v>807.5</v>
      </c>
      <c r="C505" s="194">
        <v>115.33</v>
      </c>
      <c r="D505" s="194">
        <v>436.5</v>
      </c>
      <c r="E505" s="194">
        <v>404</v>
      </c>
      <c r="F505" s="194">
        <v>0</v>
      </c>
      <c r="G505" s="194">
        <v>106.42</v>
      </c>
      <c r="H505" s="194">
        <v>404</v>
      </c>
      <c r="I505" s="194">
        <v>0</v>
      </c>
      <c r="J505" s="194">
        <v>106.42</v>
      </c>
    </row>
    <row r="506" spans="1:10">
      <c r="A506" s="195">
        <v>2259</v>
      </c>
      <c r="B506" s="195">
        <v>809.17</v>
      </c>
      <c r="C506" s="195">
        <v>116.92</v>
      </c>
      <c r="D506" s="195">
        <v>436.58</v>
      </c>
      <c r="E506" s="195">
        <v>404.75</v>
      </c>
      <c r="F506" s="195">
        <v>0</v>
      </c>
      <c r="G506" s="195">
        <v>107.17</v>
      </c>
      <c r="H506" s="195">
        <v>404.75</v>
      </c>
      <c r="I506" s="195">
        <v>0</v>
      </c>
      <c r="J506" s="195">
        <v>107.17</v>
      </c>
    </row>
    <row r="507" spans="1:10">
      <c r="A507" s="194">
        <v>2263.5</v>
      </c>
      <c r="B507" s="194">
        <v>810.75</v>
      </c>
      <c r="C507" s="194">
        <v>118.42</v>
      </c>
      <c r="D507" s="194">
        <v>436.67</v>
      </c>
      <c r="E507" s="194">
        <v>405.58</v>
      </c>
      <c r="F507" s="194">
        <v>0</v>
      </c>
      <c r="G507" s="194">
        <v>108</v>
      </c>
      <c r="H507" s="194">
        <v>405.58</v>
      </c>
      <c r="I507" s="194">
        <v>0</v>
      </c>
      <c r="J507" s="194">
        <v>108</v>
      </c>
    </row>
    <row r="508" spans="1:10">
      <c r="A508" s="195">
        <v>2268</v>
      </c>
      <c r="B508" s="195">
        <v>812.33</v>
      </c>
      <c r="C508" s="195">
        <v>119.92</v>
      </c>
      <c r="D508" s="195">
        <v>436.75</v>
      </c>
      <c r="E508" s="195">
        <v>406.42</v>
      </c>
      <c r="F508" s="195">
        <v>0</v>
      </c>
      <c r="G508" s="195">
        <v>108.83</v>
      </c>
      <c r="H508" s="195">
        <v>406.42</v>
      </c>
      <c r="I508" s="195">
        <v>0</v>
      </c>
      <c r="J508" s="195">
        <v>108.83</v>
      </c>
    </row>
    <row r="509" spans="1:10">
      <c r="A509" s="194">
        <v>2272.5</v>
      </c>
      <c r="B509" s="194">
        <v>814</v>
      </c>
      <c r="C509" s="194">
        <v>121.42</v>
      </c>
      <c r="D509" s="194">
        <v>436.92</v>
      </c>
      <c r="E509" s="194">
        <v>407.17</v>
      </c>
      <c r="F509" s="194">
        <v>0</v>
      </c>
      <c r="G509" s="194">
        <v>109.58</v>
      </c>
      <c r="H509" s="194">
        <v>407.17</v>
      </c>
      <c r="I509" s="194">
        <v>0</v>
      </c>
      <c r="J509" s="194">
        <v>109.58</v>
      </c>
    </row>
    <row r="510" spans="1:10">
      <c r="A510" s="195">
        <v>2277</v>
      </c>
      <c r="B510" s="195">
        <v>815.58</v>
      </c>
      <c r="C510" s="195">
        <v>122.92</v>
      </c>
      <c r="D510" s="195">
        <v>437</v>
      </c>
      <c r="E510" s="195">
        <v>408</v>
      </c>
      <c r="F510" s="195">
        <v>0</v>
      </c>
      <c r="G510" s="195">
        <v>110.42</v>
      </c>
      <c r="H510" s="195">
        <v>408</v>
      </c>
      <c r="I510" s="195">
        <v>0</v>
      </c>
      <c r="J510" s="195">
        <v>110.42</v>
      </c>
    </row>
    <row r="511" spans="1:10">
      <c r="A511" s="194">
        <v>2281.5</v>
      </c>
      <c r="B511" s="194">
        <v>817.17</v>
      </c>
      <c r="C511" s="194">
        <v>124.42</v>
      </c>
      <c r="D511" s="194">
        <v>437.08</v>
      </c>
      <c r="E511" s="194">
        <v>408.83</v>
      </c>
      <c r="F511" s="194">
        <v>0</v>
      </c>
      <c r="G511" s="194">
        <v>111.25</v>
      </c>
      <c r="H511" s="194">
        <v>408.83</v>
      </c>
      <c r="I511" s="194">
        <v>0</v>
      </c>
      <c r="J511" s="194">
        <v>111.25</v>
      </c>
    </row>
    <row r="512" spans="1:10">
      <c r="A512" s="195">
        <v>2286</v>
      </c>
      <c r="B512" s="195">
        <v>818.83</v>
      </c>
      <c r="C512" s="195">
        <v>126</v>
      </c>
      <c r="D512" s="195">
        <v>437.17</v>
      </c>
      <c r="E512" s="195">
        <v>409.58</v>
      </c>
      <c r="F512" s="195">
        <v>0</v>
      </c>
      <c r="G512" s="195">
        <v>112</v>
      </c>
      <c r="H512" s="195">
        <v>409.58</v>
      </c>
      <c r="I512" s="195">
        <v>0</v>
      </c>
      <c r="J512" s="195">
        <v>112</v>
      </c>
    </row>
    <row r="513" spans="1:10">
      <c r="A513" s="194">
        <v>2290.5</v>
      </c>
      <c r="B513" s="194">
        <v>820.42</v>
      </c>
      <c r="C513" s="194">
        <v>127.42</v>
      </c>
      <c r="D513" s="194">
        <v>437.33</v>
      </c>
      <c r="E513" s="194">
        <v>410.42</v>
      </c>
      <c r="F513" s="194">
        <v>0</v>
      </c>
      <c r="G513" s="194">
        <v>112.83</v>
      </c>
      <c r="H513" s="194">
        <v>410.42</v>
      </c>
      <c r="I513" s="194">
        <v>0</v>
      </c>
      <c r="J513" s="194">
        <v>112.83</v>
      </c>
    </row>
    <row r="514" spans="1:10">
      <c r="A514" s="195">
        <v>2295</v>
      </c>
      <c r="B514" s="195">
        <v>822</v>
      </c>
      <c r="C514" s="195">
        <v>128.91999999999999</v>
      </c>
      <c r="D514" s="195">
        <v>437.42</v>
      </c>
      <c r="E514" s="195">
        <v>411.25</v>
      </c>
      <c r="F514" s="195">
        <v>0</v>
      </c>
      <c r="G514" s="195">
        <v>113.67</v>
      </c>
      <c r="H514" s="195">
        <v>411.25</v>
      </c>
      <c r="I514" s="195">
        <v>0</v>
      </c>
      <c r="J514" s="195">
        <v>113.67</v>
      </c>
    </row>
    <row r="515" spans="1:10">
      <c r="A515" s="194">
        <v>2299.5</v>
      </c>
      <c r="B515" s="194">
        <v>823.67</v>
      </c>
      <c r="C515" s="194">
        <v>130.5</v>
      </c>
      <c r="D515" s="194">
        <v>437.5</v>
      </c>
      <c r="E515" s="194">
        <v>412</v>
      </c>
      <c r="F515" s="194">
        <v>0</v>
      </c>
      <c r="G515" s="194">
        <v>114.42</v>
      </c>
      <c r="H515" s="194">
        <v>412</v>
      </c>
      <c r="I515" s="194">
        <v>0</v>
      </c>
      <c r="J515" s="194">
        <v>114.42</v>
      </c>
    </row>
    <row r="516" spans="1:10">
      <c r="A516" s="195">
        <v>2304</v>
      </c>
      <c r="B516" s="195">
        <v>825.25</v>
      </c>
      <c r="C516" s="195">
        <v>132</v>
      </c>
      <c r="D516" s="195">
        <v>437.58</v>
      </c>
      <c r="E516" s="195">
        <v>412.83</v>
      </c>
      <c r="F516" s="195">
        <v>0</v>
      </c>
      <c r="G516" s="195">
        <v>115.25</v>
      </c>
      <c r="H516" s="195">
        <v>412.83</v>
      </c>
      <c r="I516" s="195">
        <v>0</v>
      </c>
      <c r="J516" s="195">
        <v>115.25</v>
      </c>
    </row>
    <row r="517" spans="1:10">
      <c r="A517" s="194">
        <v>2308.5</v>
      </c>
      <c r="B517" s="194">
        <v>826.83</v>
      </c>
      <c r="C517" s="194">
        <v>133.5</v>
      </c>
      <c r="D517" s="194">
        <v>437.67</v>
      </c>
      <c r="E517" s="194">
        <v>413.67</v>
      </c>
      <c r="F517" s="194">
        <v>0</v>
      </c>
      <c r="G517" s="194">
        <v>116.08</v>
      </c>
      <c r="H517" s="194">
        <v>413.67</v>
      </c>
      <c r="I517" s="194">
        <v>0</v>
      </c>
      <c r="J517" s="194">
        <v>116.08</v>
      </c>
    </row>
    <row r="518" spans="1:10">
      <c r="A518" s="195">
        <v>2313</v>
      </c>
      <c r="B518" s="195">
        <v>828.5</v>
      </c>
      <c r="C518" s="195">
        <v>135</v>
      </c>
      <c r="D518" s="195">
        <v>437.83</v>
      </c>
      <c r="E518" s="195">
        <v>414.42</v>
      </c>
      <c r="F518" s="195">
        <v>0</v>
      </c>
      <c r="G518" s="195">
        <v>116.83</v>
      </c>
      <c r="H518" s="195">
        <v>414.42</v>
      </c>
      <c r="I518" s="195">
        <v>0</v>
      </c>
      <c r="J518" s="195">
        <v>116.83</v>
      </c>
    </row>
    <row r="519" spans="1:10">
      <c r="A519" s="194">
        <v>2317.5</v>
      </c>
      <c r="B519" s="194">
        <v>830.08</v>
      </c>
      <c r="C519" s="194">
        <v>136.5</v>
      </c>
      <c r="D519" s="194">
        <v>437.92</v>
      </c>
      <c r="E519" s="194">
        <v>415.25</v>
      </c>
      <c r="F519" s="194">
        <v>0</v>
      </c>
      <c r="G519" s="194">
        <v>117.67</v>
      </c>
      <c r="H519" s="194">
        <v>415.25</v>
      </c>
      <c r="I519" s="194">
        <v>0</v>
      </c>
      <c r="J519" s="194">
        <v>117.67</v>
      </c>
    </row>
    <row r="520" spans="1:10">
      <c r="A520" s="195">
        <v>2322</v>
      </c>
      <c r="B520" s="195">
        <v>831.67</v>
      </c>
      <c r="C520" s="195">
        <v>138</v>
      </c>
      <c r="D520" s="195">
        <v>438</v>
      </c>
      <c r="E520" s="195">
        <v>416.08</v>
      </c>
      <c r="F520" s="195">
        <v>0</v>
      </c>
      <c r="G520" s="195">
        <v>118.5</v>
      </c>
      <c r="H520" s="195">
        <v>416.08</v>
      </c>
      <c r="I520" s="195">
        <v>0</v>
      </c>
      <c r="J520" s="195">
        <v>118.5</v>
      </c>
    </row>
    <row r="521" spans="1:10">
      <c r="A521" s="194">
        <v>2326.5</v>
      </c>
      <c r="B521" s="194">
        <v>833.33</v>
      </c>
      <c r="C521" s="194">
        <v>139.58000000000001</v>
      </c>
      <c r="D521" s="194">
        <v>438.08</v>
      </c>
      <c r="E521" s="194">
        <v>416.83</v>
      </c>
      <c r="F521" s="194">
        <v>0</v>
      </c>
      <c r="G521" s="194">
        <v>119.25</v>
      </c>
      <c r="H521" s="194">
        <v>416.83</v>
      </c>
      <c r="I521" s="194">
        <v>0</v>
      </c>
      <c r="J521" s="194">
        <v>119.25</v>
      </c>
    </row>
    <row r="522" spans="1:10">
      <c r="A522" s="195">
        <v>2331</v>
      </c>
      <c r="B522" s="195">
        <v>834.92</v>
      </c>
      <c r="C522" s="195">
        <v>141</v>
      </c>
      <c r="D522" s="195">
        <v>438.25</v>
      </c>
      <c r="E522" s="195">
        <v>417.67</v>
      </c>
      <c r="F522" s="195">
        <v>0</v>
      </c>
      <c r="G522" s="195">
        <v>120.08</v>
      </c>
      <c r="H522" s="195">
        <v>417.67</v>
      </c>
      <c r="I522" s="195">
        <v>0</v>
      </c>
      <c r="J522" s="195">
        <v>120.08</v>
      </c>
    </row>
    <row r="523" spans="1:10">
      <c r="A523" s="194">
        <v>2335.5</v>
      </c>
      <c r="B523" s="194">
        <v>836.5</v>
      </c>
      <c r="C523" s="194">
        <v>142.5</v>
      </c>
      <c r="D523" s="194">
        <v>438.33</v>
      </c>
      <c r="E523" s="194">
        <v>418.5</v>
      </c>
      <c r="F523" s="194">
        <v>0</v>
      </c>
      <c r="G523" s="194">
        <v>120.92</v>
      </c>
      <c r="H523" s="194">
        <v>418.5</v>
      </c>
      <c r="I523" s="194">
        <v>0</v>
      </c>
      <c r="J523" s="194">
        <v>120.92</v>
      </c>
    </row>
    <row r="524" spans="1:10">
      <c r="A524" s="195">
        <v>2340</v>
      </c>
      <c r="B524" s="195">
        <v>838.17</v>
      </c>
      <c r="C524" s="195">
        <v>144.08000000000001</v>
      </c>
      <c r="D524" s="195">
        <v>438.42</v>
      </c>
      <c r="E524" s="195">
        <v>419.25</v>
      </c>
      <c r="F524" s="195">
        <v>0</v>
      </c>
      <c r="G524" s="195">
        <v>121.67</v>
      </c>
      <c r="H524" s="195">
        <v>419.25</v>
      </c>
      <c r="I524" s="195">
        <v>0</v>
      </c>
      <c r="J524" s="195">
        <v>121.67</v>
      </c>
    </row>
    <row r="525" spans="1:10">
      <c r="A525" s="194">
        <v>2344.5</v>
      </c>
      <c r="B525" s="194">
        <v>839.75</v>
      </c>
      <c r="C525" s="194">
        <v>145.58000000000001</v>
      </c>
      <c r="D525" s="194">
        <v>438.5</v>
      </c>
      <c r="E525" s="194">
        <v>420.08</v>
      </c>
      <c r="F525" s="194">
        <v>0</v>
      </c>
      <c r="G525" s="194">
        <v>122.5</v>
      </c>
      <c r="H525" s="194">
        <v>420.08</v>
      </c>
      <c r="I525" s="194">
        <v>0</v>
      </c>
      <c r="J525" s="194">
        <v>122.5</v>
      </c>
    </row>
    <row r="526" spans="1:10">
      <c r="A526" s="195">
        <v>2349</v>
      </c>
      <c r="B526" s="195">
        <v>841.33</v>
      </c>
      <c r="C526" s="195">
        <v>147.08000000000001</v>
      </c>
      <c r="D526" s="195">
        <v>438.58</v>
      </c>
      <c r="E526" s="195">
        <v>420.92</v>
      </c>
      <c r="F526" s="195">
        <v>0</v>
      </c>
      <c r="G526" s="195">
        <v>123.33</v>
      </c>
      <c r="H526" s="195">
        <v>420.92</v>
      </c>
      <c r="I526" s="195">
        <v>0</v>
      </c>
      <c r="J526" s="195">
        <v>123.33</v>
      </c>
    </row>
    <row r="527" spans="1:10">
      <c r="A527" s="194">
        <v>2353.5</v>
      </c>
      <c r="B527" s="194">
        <v>843</v>
      </c>
      <c r="C527" s="194">
        <v>148.58000000000001</v>
      </c>
      <c r="D527" s="194">
        <v>438.75</v>
      </c>
      <c r="E527" s="194">
        <v>421.67</v>
      </c>
      <c r="F527" s="194">
        <v>0</v>
      </c>
      <c r="G527" s="194">
        <v>124.08</v>
      </c>
      <c r="H527" s="194">
        <v>421.67</v>
      </c>
      <c r="I527" s="194">
        <v>0</v>
      </c>
      <c r="J527" s="194">
        <v>124.08</v>
      </c>
    </row>
    <row r="528" spans="1:10">
      <c r="A528" s="195">
        <v>2358</v>
      </c>
      <c r="B528" s="195">
        <v>844.58</v>
      </c>
      <c r="C528" s="195">
        <v>150.08000000000001</v>
      </c>
      <c r="D528" s="195">
        <v>438.83</v>
      </c>
      <c r="E528" s="195">
        <v>422.5</v>
      </c>
      <c r="F528" s="195">
        <v>0</v>
      </c>
      <c r="G528" s="195">
        <v>124.92</v>
      </c>
      <c r="H528" s="195">
        <v>422.5</v>
      </c>
      <c r="I528" s="195">
        <v>0</v>
      </c>
      <c r="J528" s="195">
        <v>124.92</v>
      </c>
    </row>
    <row r="529" spans="1:10">
      <c r="A529" s="194">
        <v>2362.5</v>
      </c>
      <c r="B529" s="194">
        <v>846.17</v>
      </c>
      <c r="C529" s="194">
        <v>151.58000000000001</v>
      </c>
      <c r="D529" s="194">
        <v>438.92</v>
      </c>
      <c r="E529" s="194">
        <v>423.33</v>
      </c>
      <c r="F529" s="194">
        <v>0</v>
      </c>
      <c r="G529" s="194">
        <v>125.75</v>
      </c>
      <c r="H529" s="194">
        <v>423.33</v>
      </c>
      <c r="I529" s="194">
        <v>0</v>
      </c>
      <c r="J529" s="194">
        <v>125.75</v>
      </c>
    </row>
    <row r="530" spans="1:10">
      <c r="A530" s="195">
        <v>2367</v>
      </c>
      <c r="B530" s="195">
        <v>847.83</v>
      </c>
      <c r="C530" s="195">
        <v>153.16999999999999</v>
      </c>
      <c r="D530" s="195">
        <v>439</v>
      </c>
      <c r="E530" s="195">
        <v>424.08</v>
      </c>
      <c r="F530" s="195">
        <v>0</v>
      </c>
      <c r="G530" s="195">
        <v>126.5</v>
      </c>
      <c r="H530" s="195">
        <v>424.08</v>
      </c>
      <c r="I530" s="195">
        <v>0</v>
      </c>
      <c r="J530" s="195">
        <v>126.5</v>
      </c>
    </row>
    <row r="531" spans="1:10">
      <c r="A531" s="194">
        <v>2371.5</v>
      </c>
      <c r="B531" s="194">
        <v>849.42</v>
      </c>
      <c r="C531" s="194">
        <v>154.91999999999999</v>
      </c>
      <c r="D531" s="194">
        <v>439.08</v>
      </c>
      <c r="E531" s="194">
        <v>424.92</v>
      </c>
      <c r="F531" s="194">
        <v>0</v>
      </c>
      <c r="G531" s="194">
        <v>127.42</v>
      </c>
      <c r="H531" s="194">
        <v>424.92</v>
      </c>
      <c r="I531" s="194">
        <v>0</v>
      </c>
      <c r="J531" s="194">
        <v>127.42</v>
      </c>
    </row>
    <row r="532" spans="1:10">
      <c r="A532" s="195">
        <v>2376</v>
      </c>
      <c r="B532" s="195">
        <v>851</v>
      </c>
      <c r="C532" s="195">
        <v>156.58000000000001</v>
      </c>
      <c r="D532" s="195">
        <v>439.25</v>
      </c>
      <c r="E532" s="195">
        <v>425.75</v>
      </c>
      <c r="F532" s="195">
        <v>0</v>
      </c>
      <c r="G532" s="195">
        <v>128.41999999999999</v>
      </c>
      <c r="H532" s="195">
        <v>425.75</v>
      </c>
      <c r="I532" s="195">
        <v>0</v>
      </c>
      <c r="J532" s="195">
        <v>128.41999999999999</v>
      </c>
    </row>
    <row r="533" spans="1:10">
      <c r="A533" s="194">
        <v>2380.5</v>
      </c>
      <c r="B533" s="194">
        <v>852.67</v>
      </c>
      <c r="C533" s="194">
        <v>158.5</v>
      </c>
      <c r="D533" s="194">
        <v>439.33</v>
      </c>
      <c r="E533" s="194">
        <v>426.58</v>
      </c>
      <c r="F533" s="194">
        <v>0</v>
      </c>
      <c r="G533" s="194">
        <v>129.41999999999999</v>
      </c>
      <c r="H533" s="194">
        <v>426.58</v>
      </c>
      <c r="I533" s="194">
        <v>0</v>
      </c>
      <c r="J533" s="194">
        <v>129.41999999999999</v>
      </c>
    </row>
    <row r="534" spans="1:10">
      <c r="A534" s="195">
        <v>2385</v>
      </c>
      <c r="B534" s="195">
        <v>854.25</v>
      </c>
      <c r="C534" s="195">
        <v>160.25</v>
      </c>
      <c r="D534" s="195">
        <v>439.42</v>
      </c>
      <c r="E534" s="195">
        <v>427.33</v>
      </c>
      <c r="F534" s="195">
        <v>0</v>
      </c>
      <c r="G534" s="195">
        <v>130.25</v>
      </c>
      <c r="H534" s="195">
        <v>427.33</v>
      </c>
      <c r="I534" s="195">
        <v>0</v>
      </c>
      <c r="J534" s="195">
        <v>130.25</v>
      </c>
    </row>
    <row r="535" spans="1:10">
      <c r="A535" s="194">
        <v>2389.5</v>
      </c>
      <c r="B535" s="194">
        <v>855.92</v>
      </c>
      <c r="C535" s="194">
        <v>162.08000000000001</v>
      </c>
      <c r="D535" s="194">
        <v>439.5</v>
      </c>
      <c r="E535" s="194">
        <v>428.17</v>
      </c>
      <c r="F535" s="194">
        <v>0</v>
      </c>
      <c r="G535" s="194">
        <v>131.25</v>
      </c>
      <c r="H535" s="194">
        <v>428.17</v>
      </c>
      <c r="I535" s="194">
        <v>0</v>
      </c>
      <c r="J535" s="194">
        <v>131.25</v>
      </c>
    </row>
    <row r="536" spans="1:10">
      <c r="A536" s="195">
        <v>2394</v>
      </c>
      <c r="B536" s="195">
        <v>857.5</v>
      </c>
      <c r="C536" s="195">
        <v>163.83000000000001</v>
      </c>
      <c r="D536" s="195">
        <v>439.67</v>
      </c>
      <c r="E536" s="195">
        <v>429</v>
      </c>
      <c r="F536" s="195">
        <v>0</v>
      </c>
      <c r="G536" s="195">
        <v>132.25</v>
      </c>
      <c r="H536" s="195">
        <v>429</v>
      </c>
      <c r="I536" s="195">
        <v>0</v>
      </c>
      <c r="J536" s="195">
        <v>132.25</v>
      </c>
    </row>
    <row r="537" spans="1:10">
      <c r="A537" s="194">
        <v>2398.5</v>
      </c>
      <c r="B537" s="194">
        <v>859.08</v>
      </c>
      <c r="C537" s="194">
        <v>165.58</v>
      </c>
      <c r="D537" s="194">
        <v>439.75</v>
      </c>
      <c r="E537" s="194">
        <v>429.75</v>
      </c>
      <c r="F537" s="194">
        <v>0</v>
      </c>
      <c r="G537" s="194">
        <v>133.08000000000001</v>
      </c>
      <c r="H537" s="194">
        <v>429.75</v>
      </c>
      <c r="I537" s="194">
        <v>0</v>
      </c>
      <c r="J537" s="194">
        <v>133.08000000000001</v>
      </c>
    </row>
    <row r="538" spans="1:10">
      <c r="A538" s="195">
        <v>2403</v>
      </c>
      <c r="B538" s="195">
        <v>860.75</v>
      </c>
      <c r="C538" s="195">
        <v>167.5</v>
      </c>
      <c r="D538" s="195">
        <v>439.83</v>
      </c>
      <c r="E538" s="195">
        <v>430.58</v>
      </c>
      <c r="F538" s="195">
        <v>0</v>
      </c>
      <c r="G538" s="195">
        <v>134.08000000000001</v>
      </c>
      <c r="H538" s="195">
        <v>430.58</v>
      </c>
      <c r="I538" s="195">
        <v>0</v>
      </c>
      <c r="J538" s="195">
        <v>134.08000000000001</v>
      </c>
    </row>
    <row r="539" spans="1:10">
      <c r="A539" s="194">
        <v>2407.5</v>
      </c>
      <c r="B539" s="194">
        <v>862.33</v>
      </c>
      <c r="C539" s="194">
        <v>169.25</v>
      </c>
      <c r="D539" s="194">
        <v>439.92</v>
      </c>
      <c r="E539" s="194">
        <v>431.42</v>
      </c>
      <c r="F539" s="194">
        <v>0</v>
      </c>
      <c r="G539" s="194">
        <v>135.08000000000001</v>
      </c>
      <c r="H539" s="194">
        <v>431.42</v>
      </c>
      <c r="I539" s="194">
        <v>0</v>
      </c>
      <c r="J539" s="194">
        <v>135.08000000000001</v>
      </c>
    </row>
    <row r="540" spans="1:10">
      <c r="A540" s="195">
        <v>2412</v>
      </c>
      <c r="B540" s="195">
        <v>863.92</v>
      </c>
      <c r="C540" s="195">
        <v>171.08</v>
      </c>
      <c r="D540" s="195">
        <v>440</v>
      </c>
      <c r="E540" s="195">
        <v>432.17</v>
      </c>
      <c r="F540" s="195">
        <v>0</v>
      </c>
      <c r="G540" s="195">
        <v>136</v>
      </c>
      <c r="H540" s="195">
        <v>432.17</v>
      </c>
      <c r="I540" s="195">
        <v>0</v>
      </c>
      <c r="J540" s="195">
        <v>136</v>
      </c>
    </row>
    <row r="541" spans="1:10">
      <c r="A541" s="194">
        <v>2416.5</v>
      </c>
      <c r="B541" s="194">
        <v>865.58</v>
      </c>
      <c r="C541" s="194">
        <v>172.83</v>
      </c>
      <c r="D541" s="194">
        <v>440.17</v>
      </c>
      <c r="E541" s="194">
        <v>433</v>
      </c>
      <c r="F541" s="194">
        <v>0</v>
      </c>
      <c r="G541" s="194">
        <v>136.91999999999999</v>
      </c>
      <c r="H541" s="194">
        <v>433</v>
      </c>
      <c r="I541" s="194">
        <v>0</v>
      </c>
      <c r="J541" s="194">
        <v>136.91999999999999</v>
      </c>
    </row>
    <row r="542" spans="1:10">
      <c r="A542" s="195">
        <v>2421</v>
      </c>
      <c r="B542" s="195">
        <v>867.17</v>
      </c>
      <c r="C542" s="195">
        <v>174.58</v>
      </c>
      <c r="D542" s="195">
        <v>440.25</v>
      </c>
      <c r="E542" s="195">
        <v>433.83</v>
      </c>
      <c r="F542" s="195">
        <v>0</v>
      </c>
      <c r="G542" s="195">
        <v>137.91999999999999</v>
      </c>
      <c r="H542" s="195">
        <v>433.83</v>
      </c>
      <c r="I542" s="195">
        <v>0</v>
      </c>
      <c r="J542" s="195">
        <v>137.91999999999999</v>
      </c>
    </row>
    <row r="543" spans="1:10">
      <c r="A543" s="194">
        <v>2425.5</v>
      </c>
      <c r="B543" s="194">
        <v>868.75</v>
      </c>
      <c r="C543" s="194">
        <v>176.42</v>
      </c>
      <c r="D543" s="194">
        <v>440.33</v>
      </c>
      <c r="E543" s="194">
        <v>434.58</v>
      </c>
      <c r="F543" s="194">
        <v>0</v>
      </c>
      <c r="G543" s="194">
        <v>138.83000000000001</v>
      </c>
      <c r="H543" s="194">
        <v>434.58</v>
      </c>
      <c r="I543" s="194">
        <v>0</v>
      </c>
      <c r="J543" s="194">
        <v>138.83000000000001</v>
      </c>
    </row>
    <row r="544" spans="1:10">
      <c r="A544" s="195">
        <v>2430</v>
      </c>
      <c r="B544" s="195">
        <v>870.42</v>
      </c>
      <c r="C544" s="195">
        <v>178.25</v>
      </c>
      <c r="D544" s="195">
        <v>440.42</v>
      </c>
      <c r="E544" s="195">
        <v>435.42</v>
      </c>
      <c r="F544" s="195">
        <v>0</v>
      </c>
      <c r="G544" s="195">
        <v>139.75</v>
      </c>
      <c r="H544" s="195">
        <v>435.42</v>
      </c>
      <c r="I544" s="195">
        <v>0</v>
      </c>
      <c r="J544" s="195">
        <v>139.75</v>
      </c>
    </row>
    <row r="545" spans="1:10">
      <c r="A545" s="194">
        <v>2434.5</v>
      </c>
      <c r="B545" s="194">
        <v>872</v>
      </c>
      <c r="C545" s="194">
        <v>180</v>
      </c>
      <c r="D545" s="194">
        <v>440.58</v>
      </c>
      <c r="E545" s="194">
        <v>436.25</v>
      </c>
      <c r="F545" s="194">
        <v>0</v>
      </c>
      <c r="G545" s="194">
        <v>140.75</v>
      </c>
      <c r="H545" s="194">
        <v>436.25</v>
      </c>
      <c r="I545" s="194">
        <v>0</v>
      </c>
      <c r="J545" s="194">
        <v>140.75</v>
      </c>
    </row>
    <row r="546" spans="1:10">
      <c r="A546" s="195">
        <v>2439</v>
      </c>
      <c r="B546" s="195">
        <v>873.58</v>
      </c>
      <c r="C546" s="195">
        <v>181.75</v>
      </c>
      <c r="D546" s="195">
        <v>440.67</v>
      </c>
      <c r="E546" s="195">
        <v>437</v>
      </c>
      <c r="F546" s="195">
        <v>0</v>
      </c>
      <c r="G546" s="195">
        <v>141.66999999999999</v>
      </c>
      <c r="H546" s="195">
        <v>437</v>
      </c>
      <c r="I546" s="195">
        <v>0</v>
      </c>
      <c r="J546" s="195">
        <v>141.66999999999999</v>
      </c>
    </row>
    <row r="547" spans="1:10">
      <c r="A547" s="194">
        <v>2443.5</v>
      </c>
      <c r="B547" s="194">
        <v>875.25</v>
      </c>
      <c r="C547" s="194">
        <v>183.67</v>
      </c>
      <c r="D547" s="194">
        <v>440.75</v>
      </c>
      <c r="E547" s="194">
        <v>437.83</v>
      </c>
      <c r="F547" s="194">
        <v>0</v>
      </c>
      <c r="G547" s="194">
        <v>142.66999999999999</v>
      </c>
      <c r="H547" s="194">
        <v>437.83</v>
      </c>
      <c r="I547" s="194">
        <v>0</v>
      </c>
      <c r="J547" s="194">
        <v>142.66999999999999</v>
      </c>
    </row>
    <row r="548" spans="1:10">
      <c r="A548" s="195">
        <v>2448</v>
      </c>
      <c r="B548" s="195">
        <v>876.83</v>
      </c>
      <c r="C548" s="195">
        <v>185.42</v>
      </c>
      <c r="D548" s="195">
        <v>440.83</v>
      </c>
      <c r="E548" s="195">
        <v>438.67</v>
      </c>
      <c r="F548" s="195">
        <v>0</v>
      </c>
      <c r="G548" s="195">
        <v>143.58000000000001</v>
      </c>
      <c r="H548" s="195">
        <v>438.67</v>
      </c>
      <c r="I548" s="195">
        <v>0</v>
      </c>
      <c r="J548" s="195">
        <v>143.58000000000001</v>
      </c>
    </row>
    <row r="549" spans="1:10">
      <c r="A549" s="194">
        <v>2452.5</v>
      </c>
      <c r="B549" s="194">
        <v>878.42</v>
      </c>
      <c r="C549" s="194">
        <v>187.17</v>
      </c>
      <c r="D549" s="194">
        <v>440.92</v>
      </c>
      <c r="E549" s="194">
        <v>439.42</v>
      </c>
      <c r="F549" s="194">
        <v>0</v>
      </c>
      <c r="G549" s="194">
        <v>144.5</v>
      </c>
      <c r="H549" s="194">
        <v>439.42</v>
      </c>
      <c r="I549" s="194">
        <v>0</v>
      </c>
      <c r="J549" s="194">
        <v>144.5</v>
      </c>
    </row>
    <row r="550" spans="1:10">
      <c r="A550" s="195">
        <v>2457</v>
      </c>
      <c r="B550" s="195">
        <v>880.08</v>
      </c>
      <c r="C550" s="195">
        <v>189</v>
      </c>
      <c r="D550" s="195">
        <v>441.08</v>
      </c>
      <c r="E550" s="195">
        <v>440.25</v>
      </c>
      <c r="F550" s="195">
        <v>0</v>
      </c>
      <c r="G550" s="195">
        <v>145.5</v>
      </c>
      <c r="H550" s="195">
        <v>440.25</v>
      </c>
      <c r="I550" s="195">
        <v>0</v>
      </c>
      <c r="J550" s="195">
        <v>145.5</v>
      </c>
    </row>
    <row r="551" spans="1:10">
      <c r="A551" s="194">
        <v>2461.5</v>
      </c>
      <c r="B551" s="194">
        <v>881.67</v>
      </c>
      <c r="C551" s="194">
        <v>190.75</v>
      </c>
      <c r="D551" s="194">
        <v>441.17</v>
      </c>
      <c r="E551" s="194">
        <v>441.08</v>
      </c>
      <c r="F551" s="194">
        <v>0</v>
      </c>
      <c r="G551" s="194">
        <v>146.41999999999999</v>
      </c>
      <c r="H551" s="194">
        <v>441.08</v>
      </c>
      <c r="I551" s="194">
        <v>0</v>
      </c>
      <c r="J551" s="194">
        <v>146.41999999999999</v>
      </c>
    </row>
    <row r="552" spans="1:10">
      <c r="A552" s="195">
        <v>2466</v>
      </c>
      <c r="B552" s="195">
        <v>883.25</v>
      </c>
      <c r="C552" s="195">
        <v>192.58</v>
      </c>
      <c r="D552" s="195">
        <v>441.25</v>
      </c>
      <c r="E552" s="195">
        <v>441.83</v>
      </c>
      <c r="F552" s="195">
        <v>0</v>
      </c>
      <c r="G552" s="195">
        <v>147.33000000000001</v>
      </c>
      <c r="H552" s="195">
        <v>441.83</v>
      </c>
      <c r="I552" s="195">
        <v>0</v>
      </c>
      <c r="J552" s="195">
        <v>147.33000000000001</v>
      </c>
    </row>
    <row r="553" spans="1:10">
      <c r="A553" s="194">
        <v>2470.5</v>
      </c>
      <c r="B553" s="194">
        <v>884.92</v>
      </c>
      <c r="C553" s="194">
        <v>194.42</v>
      </c>
      <c r="D553" s="194">
        <v>441.33</v>
      </c>
      <c r="E553" s="194">
        <v>442.67</v>
      </c>
      <c r="F553" s="194">
        <v>0</v>
      </c>
      <c r="G553" s="194">
        <v>148.33000000000001</v>
      </c>
      <c r="H553" s="194">
        <v>442.67</v>
      </c>
      <c r="I553" s="194">
        <v>0</v>
      </c>
      <c r="J553" s="194">
        <v>148.33000000000001</v>
      </c>
    </row>
    <row r="554" spans="1:10">
      <c r="A554" s="195">
        <v>2475</v>
      </c>
      <c r="B554" s="195">
        <v>886.5</v>
      </c>
      <c r="C554" s="195">
        <v>196.17</v>
      </c>
      <c r="D554" s="195">
        <v>441.5</v>
      </c>
      <c r="E554" s="195">
        <v>443.5</v>
      </c>
      <c r="F554" s="195">
        <v>0</v>
      </c>
      <c r="G554" s="195">
        <v>149.33000000000001</v>
      </c>
      <c r="H554" s="195">
        <v>443.5</v>
      </c>
      <c r="I554" s="195">
        <v>0</v>
      </c>
      <c r="J554" s="195">
        <v>149.33000000000001</v>
      </c>
    </row>
    <row r="555" spans="1:10">
      <c r="A555" s="194">
        <v>2479.5</v>
      </c>
      <c r="B555" s="194">
        <v>888.08</v>
      </c>
      <c r="C555" s="194">
        <v>197.92</v>
      </c>
      <c r="D555" s="194">
        <v>441.58</v>
      </c>
      <c r="E555" s="194">
        <v>444.25</v>
      </c>
      <c r="F555" s="194">
        <v>0</v>
      </c>
      <c r="G555" s="194">
        <v>150.16999999999999</v>
      </c>
      <c r="H555" s="194">
        <v>444.25</v>
      </c>
      <c r="I555" s="194">
        <v>0</v>
      </c>
      <c r="J555" s="194">
        <v>150.16999999999999</v>
      </c>
    </row>
    <row r="556" spans="1:10">
      <c r="A556" s="195">
        <v>2484</v>
      </c>
      <c r="B556" s="195">
        <v>889.75</v>
      </c>
      <c r="C556" s="195">
        <v>199.75</v>
      </c>
      <c r="D556" s="195">
        <v>441.67</v>
      </c>
      <c r="E556" s="195">
        <v>445.08</v>
      </c>
      <c r="F556" s="195">
        <v>0</v>
      </c>
      <c r="G556" s="195">
        <v>151.16999999999999</v>
      </c>
      <c r="H556" s="195">
        <v>445.08</v>
      </c>
      <c r="I556" s="195">
        <v>0</v>
      </c>
      <c r="J556" s="195">
        <v>151.16999999999999</v>
      </c>
    </row>
    <row r="557" spans="1:10">
      <c r="A557" s="194">
        <v>2488.5</v>
      </c>
      <c r="B557" s="194">
        <v>891.33</v>
      </c>
      <c r="C557" s="194">
        <v>201.58</v>
      </c>
      <c r="D557" s="194">
        <v>441.75</v>
      </c>
      <c r="E557" s="194">
        <v>445.92</v>
      </c>
      <c r="F557" s="194">
        <v>0</v>
      </c>
      <c r="G557" s="194">
        <v>152.16999999999999</v>
      </c>
      <c r="H557" s="194">
        <v>445.92</v>
      </c>
      <c r="I557" s="194">
        <v>0</v>
      </c>
      <c r="J557" s="194">
        <v>152.16999999999999</v>
      </c>
    </row>
    <row r="558" spans="1:10">
      <c r="A558" s="195">
        <v>2493</v>
      </c>
      <c r="B558" s="195">
        <v>892.92</v>
      </c>
      <c r="C558" s="195">
        <v>203.33</v>
      </c>
      <c r="D558" s="195">
        <v>441.83</v>
      </c>
      <c r="E558" s="195">
        <v>446.67</v>
      </c>
      <c r="F558" s="195">
        <v>0</v>
      </c>
      <c r="G558" s="195">
        <v>153</v>
      </c>
      <c r="H558" s="195">
        <v>446.67</v>
      </c>
      <c r="I558" s="195">
        <v>0</v>
      </c>
      <c r="J558" s="195">
        <v>153</v>
      </c>
    </row>
    <row r="559" spans="1:10">
      <c r="A559" s="194">
        <v>2497.5</v>
      </c>
      <c r="B559" s="194">
        <v>894.58</v>
      </c>
      <c r="C559" s="194">
        <v>205.17</v>
      </c>
      <c r="D559" s="194">
        <v>442</v>
      </c>
      <c r="E559" s="194">
        <v>447.5</v>
      </c>
      <c r="F559" s="194">
        <v>0</v>
      </c>
      <c r="G559" s="194">
        <v>154</v>
      </c>
      <c r="H559" s="194">
        <v>447.5</v>
      </c>
      <c r="I559" s="194">
        <v>0</v>
      </c>
      <c r="J559" s="194">
        <v>154</v>
      </c>
    </row>
    <row r="560" spans="1:10">
      <c r="A560" s="195">
        <v>2502</v>
      </c>
      <c r="B560" s="195">
        <v>896.17</v>
      </c>
      <c r="C560" s="195">
        <v>206.92</v>
      </c>
      <c r="D560" s="195">
        <v>442.08</v>
      </c>
      <c r="E560" s="195">
        <v>448.33</v>
      </c>
      <c r="F560" s="195">
        <v>0</v>
      </c>
      <c r="G560" s="195">
        <v>155</v>
      </c>
      <c r="H560" s="195">
        <v>448.33</v>
      </c>
      <c r="I560" s="195">
        <v>0</v>
      </c>
      <c r="J560" s="195">
        <v>155</v>
      </c>
    </row>
    <row r="561" spans="1:10">
      <c r="A561" s="194">
        <v>2506.5</v>
      </c>
      <c r="B561" s="194">
        <v>897.75</v>
      </c>
      <c r="C561" s="194">
        <v>208.67</v>
      </c>
      <c r="D561" s="194">
        <v>442.17</v>
      </c>
      <c r="E561" s="194">
        <v>449.08</v>
      </c>
      <c r="F561" s="194">
        <v>0</v>
      </c>
      <c r="G561" s="194">
        <v>155.91999999999999</v>
      </c>
      <c r="H561" s="194">
        <v>449.08</v>
      </c>
      <c r="I561" s="194">
        <v>0</v>
      </c>
      <c r="J561" s="194">
        <v>155.91999999999999</v>
      </c>
    </row>
    <row r="562" spans="1:10">
      <c r="A562" s="195">
        <v>2511</v>
      </c>
      <c r="B562" s="195">
        <v>899.42</v>
      </c>
      <c r="C562" s="195">
        <v>210.58</v>
      </c>
      <c r="D562" s="195">
        <v>442.25</v>
      </c>
      <c r="E562" s="195">
        <v>449.92</v>
      </c>
      <c r="F562" s="195">
        <v>0</v>
      </c>
      <c r="G562" s="195">
        <v>156.83000000000001</v>
      </c>
      <c r="H562" s="195">
        <v>449.92</v>
      </c>
      <c r="I562" s="195">
        <v>0</v>
      </c>
      <c r="J562" s="195">
        <v>156.83000000000001</v>
      </c>
    </row>
    <row r="563" spans="1:10">
      <c r="A563" s="194">
        <v>2515.5</v>
      </c>
      <c r="B563" s="194">
        <v>901</v>
      </c>
      <c r="C563" s="194">
        <v>212.25</v>
      </c>
      <c r="D563" s="194">
        <v>442.42</v>
      </c>
      <c r="E563" s="194">
        <v>450.75</v>
      </c>
      <c r="F563" s="194">
        <v>0</v>
      </c>
      <c r="G563" s="194">
        <v>157.83000000000001</v>
      </c>
      <c r="H563" s="194">
        <v>450.75</v>
      </c>
      <c r="I563" s="194">
        <v>0</v>
      </c>
      <c r="J563" s="194">
        <v>157.83000000000001</v>
      </c>
    </row>
    <row r="564" spans="1:10">
      <c r="A564" s="195">
        <v>2520</v>
      </c>
      <c r="B564" s="195">
        <v>902.58</v>
      </c>
      <c r="C564" s="195">
        <v>214.08</v>
      </c>
      <c r="D564" s="195">
        <v>442.5</v>
      </c>
      <c r="E564" s="195">
        <v>451.58</v>
      </c>
      <c r="F564" s="195">
        <v>0</v>
      </c>
      <c r="G564" s="195">
        <v>158.83000000000001</v>
      </c>
      <c r="H564" s="195">
        <v>451.58</v>
      </c>
      <c r="I564" s="195">
        <v>0</v>
      </c>
      <c r="J564" s="195">
        <v>158.83000000000001</v>
      </c>
    </row>
    <row r="565" spans="1:10">
      <c r="A565" s="194">
        <v>2524.5</v>
      </c>
      <c r="B565" s="194">
        <v>904.25</v>
      </c>
      <c r="C565" s="194">
        <v>215.92</v>
      </c>
      <c r="D565" s="194">
        <v>442.58</v>
      </c>
      <c r="E565" s="194">
        <v>452.33</v>
      </c>
      <c r="F565" s="194">
        <v>0</v>
      </c>
      <c r="G565" s="194">
        <v>159.66999999999999</v>
      </c>
      <c r="H565" s="194">
        <v>452.33</v>
      </c>
      <c r="I565" s="194">
        <v>0</v>
      </c>
      <c r="J565" s="194">
        <v>159.66999999999999</v>
      </c>
    </row>
    <row r="566" spans="1:10">
      <c r="A566" s="195">
        <v>2529</v>
      </c>
      <c r="B566" s="195">
        <v>905.83</v>
      </c>
      <c r="C566" s="195">
        <v>217.75</v>
      </c>
      <c r="D566" s="195">
        <v>442.67</v>
      </c>
      <c r="E566" s="195">
        <v>453.17</v>
      </c>
      <c r="F566" s="195">
        <v>0</v>
      </c>
      <c r="G566" s="195">
        <v>160.66999999999999</v>
      </c>
      <c r="H566" s="195">
        <v>453.17</v>
      </c>
      <c r="I566" s="195">
        <v>0</v>
      </c>
      <c r="J566" s="195">
        <v>160.66999999999999</v>
      </c>
    </row>
    <row r="567" spans="1:10">
      <c r="A567" s="194">
        <v>2533.5</v>
      </c>
      <c r="B567" s="194">
        <v>907.42</v>
      </c>
      <c r="C567" s="194">
        <v>219.5</v>
      </c>
      <c r="D567" s="194">
        <v>442.75</v>
      </c>
      <c r="E567" s="194">
        <v>454</v>
      </c>
      <c r="F567" s="194">
        <v>0</v>
      </c>
      <c r="G567" s="194">
        <v>161.66999999999999</v>
      </c>
      <c r="H567" s="194">
        <v>454</v>
      </c>
      <c r="I567" s="194">
        <v>0</v>
      </c>
      <c r="J567" s="194">
        <v>161.66999999999999</v>
      </c>
    </row>
    <row r="568" spans="1:10">
      <c r="A568" s="195">
        <v>2538</v>
      </c>
      <c r="B568" s="195">
        <v>909.08</v>
      </c>
      <c r="C568" s="195">
        <v>221.25</v>
      </c>
      <c r="D568" s="195">
        <v>442.92</v>
      </c>
      <c r="E568" s="195">
        <v>454.75</v>
      </c>
      <c r="F568" s="195">
        <v>0</v>
      </c>
      <c r="G568" s="195">
        <v>162.5</v>
      </c>
      <c r="H568" s="195">
        <v>454.75</v>
      </c>
      <c r="I568" s="195">
        <v>0</v>
      </c>
      <c r="J568" s="195">
        <v>162.5</v>
      </c>
    </row>
    <row r="569" spans="1:10">
      <c r="A569" s="194">
        <v>2542.5</v>
      </c>
      <c r="B569" s="194">
        <v>910.67</v>
      </c>
      <c r="C569" s="194">
        <v>223.08</v>
      </c>
      <c r="D569" s="194">
        <v>443</v>
      </c>
      <c r="E569" s="194">
        <v>455.58</v>
      </c>
      <c r="F569" s="194">
        <v>0</v>
      </c>
      <c r="G569" s="194">
        <v>163.5</v>
      </c>
      <c r="H569" s="194">
        <v>455.58</v>
      </c>
      <c r="I569" s="194">
        <v>0</v>
      </c>
      <c r="J569" s="194">
        <v>163.5</v>
      </c>
    </row>
    <row r="570" spans="1:10">
      <c r="A570" s="195">
        <v>2547</v>
      </c>
      <c r="B570" s="195">
        <v>912.33</v>
      </c>
      <c r="C570" s="195">
        <v>224.92</v>
      </c>
      <c r="D570" s="195">
        <v>443.08</v>
      </c>
      <c r="E570" s="195">
        <v>456.42</v>
      </c>
      <c r="F570" s="195">
        <v>0</v>
      </c>
      <c r="G570" s="195">
        <v>164.5</v>
      </c>
      <c r="H570" s="195">
        <v>456.42</v>
      </c>
      <c r="I570" s="195">
        <v>0</v>
      </c>
      <c r="J570" s="195">
        <v>164.5</v>
      </c>
    </row>
    <row r="571" spans="1:10">
      <c r="A571" s="194">
        <v>2551.5</v>
      </c>
      <c r="B571" s="194">
        <v>913.92</v>
      </c>
      <c r="C571" s="194">
        <v>226.75</v>
      </c>
      <c r="D571" s="194">
        <v>443.17</v>
      </c>
      <c r="E571" s="194">
        <v>457.17</v>
      </c>
      <c r="F571" s="194">
        <v>0</v>
      </c>
      <c r="G571" s="194">
        <v>165.42</v>
      </c>
      <c r="H571" s="194">
        <v>457.17</v>
      </c>
      <c r="I571" s="194">
        <v>0</v>
      </c>
      <c r="J571" s="194">
        <v>165.42</v>
      </c>
    </row>
    <row r="572" spans="1:10">
      <c r="A572" s="195">
        <v>2556</v>
      </c>
      <c r="B572" s="195">
        <v>915.5</v>
      </c>
      <c r="C572" s="195">
        <v>228.5</v>
      </c>
      <c r="D572" s="195">
        <v>443.25</v>
      </c>
      <c r="E572" s="195">
        <v>458</v>
      </c>
      <c r="F572" s="195">
        <v>0</v>
      </c>
      <c r="G572" s="195">
        <v>166.33</v>
      </c>
      <c r="H572" s="195">
        <v>458</v>
      </c>
      <c r="I572" s="195">
        <v>0</v>
      </c>
      <c r="J572" s="195">
        <v>166.33</v>
      </c>
    </row>
    <row r="573" spans="1:10">
      <c r="A573" s="194">
        <v>2560.5</v>
      </c>
      <c r="B573" s="194">
        <v>917.17</v>
      </c>
      <c r="C573" s="194">
        <v>230.33</v>
      </c>
      <c r="D573" s="194">
        <v>443.42</v>
      </c>
      <c r="E573" s="194">
        <v>458.83</v>
      </c>
      <c r="F573" s="194">
        <v>0</v>
      </c>
      <c r="G573" s="194">
        <v>167.33</v>
      </c>
      <c r="H573" s="194">
        <v>458.83</v>
      </c>
      <c r="I573" s="194">
        <v>0</v>
      </c>
      <c r="J573" s="194">
        <v>167.33</v>
      </c>
    </row>
    <row r="574" spans="1:10">
      <c r="A574" s="195">
        <v>2565</v>
      </c>
      <c r="B574" s="195">
        <v>918.75</v>
      </c>
      <c r="C574" s="195">
        <v>232.08</v>
      </c>
      <c r="D574" s="195">
        <v>443.5</v>
      </c>
      <c r="E574" s="195">
        <v>459.58</v>
      </c>
      <c r="F574" s="195">
        <v>0</v>
      </c>
      <c r="G574" s="195">
        <v>168.25</v>
      </c>
      <c r="H574" s="195">
        <v>459.58</v>
      </c>
      <c r="I574" s="195">
        <v>0</v>
      </c>
      <c r="J574" s="195">
        <v>168.25</v>
      </c>
    </row>
    <row r="575" spans="1:10">
      <c r="A575" s="194">
        <v>2569.5</v>
      </c>
      <c r="B575" s="194">
        <v>920.33</v>
      </c>
      <c r="C575" s="194">
        <v>233.83</v>
      </c>
      <c r="D575" s="194">
        <v>443.58</v>
      </c>
      <c r="E575" s="194">
        <v>460.42</v>
      </c>
      <c r="F575" s="194">
        <v>0</v>
      </c>
      <c r="G575" s="194">
        <v>169.17</v>
      </c>
      <c r="H575" s="194">
        <v>460.42</v>
      </c>
      <c r="I575" s="194">
        <v>0</v>
      </c>
      <c r="J575" s="194">
        <v>169.17</v>
      </c>
    </row>
    <row r="576" spans="1:10">
      <c r="A576" s="195">
        <v>2574</v>
      </c>
      <c r="B576" s="195">
        <v>922</v>
      </c>
      <c r="C576" s="195">
        <v>235.75</v>
      </c>
      <c r="D576" s="195">
        <v>443.67</v>
      </c>
      <c r="E576" s="195">
        <v>461.25</v>
      </c>
      <c r="F576" s="195">
        <v>0</v>
      </c>
      <c r="G576" s="195">
        <v>170.17</v>
      </c>
      <c r="H576" s="195">
        <v>461.25</v>
      </c>
      <c r="I576" s="195">
        <v>0</v>
      </c>
      <c r="J576" s="195">
        <v>170.17</v>
      </c>
    </row>
    <row r="577" spans="1:10">
      <c r="A577" s="194">
        <v>2578.5</v>
      </c>
      <c r="B577" s="194">
        <v>923.58</v>
      </c>
      <c r="C577" s="194">
        <v>237.42</v>
      </c>
      <c r="D577" s="194">
        <v>443.83</v>
      </c>
      <c r="E577" s="194">
        <v>462</v>
      </c>
      <c r="F577" s="194">
        <v>0</v>
      </c>
      <c r="G577" s="194">
        <v>171.08</v>
      </c>
      <c r="H577" s="194">
        <v>462</v>
      </c>
      <c r="I577" s="194">
        <v>0</v>
      </c>
      <c r="J577" s="194">
        <v>171.08</v>
      </c>
    </row>
    <row r="578" spans="1:10">
      <c r="A578" s="195">
        <v>2583</v>
      </c>
      <c r="B578" s="195">
        <v>925.17</v>
      </c>
      <c r="C578" s="195">
        <v>239.25</v>
      </c>
      <c r="D578" s="195">
        <v>443.92</v>
      </c>
      <c r="E578" s="195">
        <v>462.83</v>
      </c>
      <c r="F578" s="195">
        <v>0</v>
      </c>
      <c r="G578" s="195">
        <v>172.08</v>
      </c>
      <c r="H578" s="195">
        <v>462.83</v>
      </c>
      <c r="I578" s="195">
        <v>0</v>
      </c>
      <c r="J578" s="195">
        <v>172.08</v>
      </c>
    </row>
    <row r="579" spans="1:10">
      <c r="A579" s="194">
        <v>2587.5</v>
      </c>
      <c r="B579" s="194">
        <v>926.83</v>
      </c>
      <c r="C579" s="194">
        <v>241.08</v>
      </c>
      <c r="D579" s="194">
        <v>444</v>
      </c>
      <c r="E579" s="194">
        <v>463.67</v>
      </c>
      <c r="F579" s="194">
        <v>0</v>
      </c>
      <c r="G579" s="194">
        <v>173</v>
      </c>
      <c r="H579" s="194">
        <v>463.67</v>
      </c>
      <c r="I579" s="194">
        <v>0</v>
      </c>
      <c r="J579" s="194">
        <v>173</v>
      </c>
    </row>
    <row r="580" spans="1:10">
      <c r="A580" s="195">
        <v>2592</v>
      </c>
      <c r="B580" s="195">
        <v>928.42</v>
      </c>
      <c r="C580" s="195">
        <v>242.83</v>
      </c>
      <c r="D580" s="195">
        <v>444.08</v>
      </c>
      <c r="E580" s="195">
        <v>464.42</v>
      </c>
      <c r="F580" s="195">
        <v>0</v>
      </c>
      <c r="G580" s="195">
        <v>173.92</v>
      </c>
      <c r="H580" s="195">
        <v>464.42</v>
      </c>
      <c r="I580" s="195">
        <v>0</v>
      </c>
      <c r="J580" s="195">
        <v>173.92</v>
      </c>
    </row>
    <row r="581" spans="1:10">
      <c r="A581" s="194">
        <v>2596.5</v>
      </c>
      <c r="B581" s="194">
        <v>930</v>
      </c>
      <c r="C581" s="194">
        <v>244.67</v>
      </c>
      <c r="D581" s="194">
        <v>444.17</v>
      </c>
      <c r="E581" s="194">
        <v>465.25</v>
      </c>
      <c r="F581" s="194">
        <v>0</v>
      </c>
      <c r="G581" s="194">
        <v>174.92</v>
      </c>
      <c r="H581" s="194">
        <v>465.25</v>
      </c>
      <c r="I581" s="194">
        <v>0</v>
      </c>
      <c r="J581" s="194">
        <v>174.92</v>
      </c>
    </row>
    <row r="582" spans="1:10">
      <c r="A582" s="195">
        <v>2601</v>
      </c>
      <c r="B582" s="195">
        <v>931.67</v>
      </c>
      <c r="C582" s="195">
        <v>246.42</v>
      </c>
      <c r="D582" s="195">
        <v>444.33</v>
      </c>
      <c r="E582" s="195">
        <v>466.08</v>
      </c>
      <c r="F582" s="195">
        <v>0</v>
      </c>
      <c r="G582" s="195">
        <v>175.83</v>
      </c>
      <c r="H582" s="195">
        <v>466.08</v>
      </c>
      <c r="I582" s="195">
        <v>0</v>
      </c>
      <c r="J582" s="195">
        <v>175.83</v>
      </c>
    </row>
    <row r="583" spans="1:10">
      <c r="A583" s="194">
        <v>2605.5</v>
      </c>
      <c r="B583" s="194">
        <v>933.25</v>
      </c>
      <c r="C583" s="194">
        <v>248.25</v>
      </c>
      <c r="D583" s="194">
        <v>444.42</v>
      </c>
      <c r="E583" s="194">
        <v>466.83</v>
      </c>
      <c r="F583" s="194">
        <v>0</v>
      </c>
      <c r="G583" s="194">
        <v>176.75</v>
      </c>
      <c r="H583" s="194">
        <v>466.83</v>
      </c>
      <c r="I583" s="194">
        <v>0</v>
      </c>
      <c r="J583" s="194">
        <v>176.75</v>
      </c>
    </row>
    <row r="584" spans="1:10">
      <c r="A584" s="195">
        <v>2610</v>
      </c>
      <c r="B584" s="195">
        <v>934.83</v>
      </c>
      <c r="C584" s="195">
        <v>250</v>
      </c>
      <c r="D584" s="195">
        <v>444.5</v>
      </c>
      <c r="E584" s="195">
        <v>467.67</v>
      </c>
      <c r="F584" s="195">
        <v>0</v>
      </c>
      <c r="G584" s="195">
        <v>177.75</v>
      </c>
      <c r="H584" s="195">
        <v>467.67</v>
      </c>
      <c r="I584" s="195">
        <v>0</v>
      </c>
      <c r="J584" s="195">
        <v>177.75</v>
      </c>
    </row>
    <row r="585" spans="1:10">
      <c r="A585" s="194">
        <v>2614.5</v>
      </c>
      <c r="B585" s="194">
        <v>936.5</v>
      </c>
      <c r="C585" s="194">
        <v>251.92</v>
      </c>
      <c r="D585" s="194">
        <v>444.58</v>
      </c>
      <c r="E585" s="194">
        <v>468.5</v>
      </c>
      <c r="F585" s="194">
        <v>0</v>
      </c>
      <c r="G585" s="194">
        <v>178.75</v>
      </c>
      <c r="H585" s="194">
        <v>468.5</v>
      </c>
      <c r="I585" s="194">
        <v>0</v>
      </c>
      <c r="J585" s="194">
        <v>178.75</v>
      </c>
    </row>
    <row r="586" spans="1:10">
      <c r="A586" s="195">
        <v>2619</v>
      </c>
      <c r="B586" s="195">
        <v>938.08</v>
      </c>
      <c r="C586" s="195">
        <v>253.58</v>
      </c>
      <c r="D586" s="195">
        <v>444.75</v>
      </c>
      <c r="E586" s="195">
        <v>469.25</v>
      </c>
      <c r="F586" s="195">
        <v>0</v>
      </c>
      <c r="G586" s="195">
        <v>179.58</v>
      </c>
      <c r="H586" s="195">
        <v>469.25</v>
      </c>
      <c r="I586" s="195">
        <v>0</v>
      </c>
      <c r="J586" s="195">
        <v>179.58</v>
      </c>
    </row>
    <row r="587" spans="1:10">
      <c r="A587" s="194">
        <v>2623.5</v>
      </c>
      <c r="B587" s="194">
        <v>939.67</v>
      </c>
      <c r="C587" s="194">
        <v>255.33</v>
      </c>
      <c r="D587" s="194">
        <v>444.83</v>
      </c>
      <c r="E587" s="194">
        <v>470.08</v>
      </c>
      <c r="F587" s="194">
        <v>0</v>
      </c>
      <c r="G587" s="194">
        <v>180.58</v>
      </c>
      <c r="H587" s="194">
        <v>470.08</v>
      </c>
      <c r="I587" s="194">
        <v>0</v>
      </c>
      <c r="J587" s="194">
        <v>180.58</v>
      </c>
    </row>
    <row r="588" spans="1:10">
      <c r="A588" s="195">
        <v>2628</v>
      </c>
      <c r="B588" s="195">
        <v>941.33</v>
      </c>
      <c r="C588" s="195">
        <v>257.25</v>
      </c>
      <c r="D588" s="195">
        <v>444.92</v>
      </c>
      <c r="E588" s="195">
        <v>470.92</v>
      </c>
      <c r="F588" s="195">
        <v>0</v>
      </c>
      <c r="G588" s="195">
        <v>181.58</v>
      </c>
      <c r="H588" s="195">
        <v>470.92</v>
      </c>
      <c r="I588" s="195">
        <v>0</v>
      </c>
      <c r="J588" s="195">
        <v>181.58</v>
      </c>
    </row>
    <row r="589" spans="1:10">
      <c r="A589" s="194">
        <v>2632.5</v>
      </c>
      <c r="B589" s="194">
        <v>942.92</v>
      </c>
      <c r="C589" s="194">
        <v>259</v>
      </c>
      <c r="D589" s="194">
        <v>445</v>
      </c>
      <c r="E589" s="194">
        <v>471.67</v>
      </c>
      <c r="F589" s="194">
        <v>0</v>
      </c>
      <c r="G589" s="194">
        <v>182.42</v>
      </c>
      <c r="H589" s="194">
        <v>471.67</v>
      </c>
      <c r="I589" s="194">
        <v>0</v>
      </c>
      <c r="J589" s="194">
        <v>182.42</v>
      </c>
    </row>
    <row r="590" spans="1:10">
      <c r="A590" s="195">
        <v>2637</v>
      </c>
      <c r="B590" s="195">
        <v>944.5</v>
      </c>
      <c r="C590" s="195">
        <v>260.83</v>
      </c>
      <c r="D590" s="195">
        <v>445.08</v>
      </c>
      <c r="E590" s="195">
        <v>472.5</v>
      </c>
      <c r="F590" s="195">
        <v>0</v>
      </c>
      <c r="G590" s="195">
        <v>183.42</v>
      </c>
      <c r="H590" s="195">
        <v>472.5</v>
      </c>
      <c r="I590" s="195">
        <v>0</v>
      </c>
      <c r="J590" s="195">
        <v>183.42</v>
      </c>
    </row>
    <row r="591" spans="1:10">
      <c r="A591" s="194">
        <v>2641.5</v>
      </c>
      <c r="B591" s="194">
        <v>946.17</v>
      </c>
      <c r="C591" s="194">
        <v>262.58</v>
      </c>
      <c r="D591" s="194">
        <v>445.25</v>
      </c>
      <c r="E591" s="194">
        <v>473.33</v>
      </c>
      <c r="F591" s="194">
        <v>0</v>
      </c>
      <c r="G591" s="194">
        <v>184.42</v>
      </c>
      <c r="H591" s="194">
        <v>473.33</v>
      </c>
      <c r="I591" s="194">
        <v>0</v>
      </c>
      <c r="J591" s="194">
        <v>184.42</v>
      </c>
    </row>
    <row r="592" spans="1:10">
      <c r="A592" s="195">
        <v>2646</v>
      </c>
      <c r="B592" s="195">
        <v>947.75</v>
      </c>
      <c r="C592" s="195">
        <v>264.42</v>
      </c>
      <c r="D592" s="195">
        <v>445.33</v>
      </c>
      <c r="E592" s="195">
        <v>474.08</v>
      </c>
      <c r="F592" s="195">
        <v>0</v>
      </c>
      <c r="G592" s="195">
        <v>185.33</v>
      </c>
      <c r="H592" s="195">
        <v>474.08</v>
      </c>
      <c r="I592" s="195">
        <v>0</v>
      </c>
      <c r="J592" s="195">
        <v>185.33</v>
      </c>
    </row>
    <row r="593" spans="1:10">
      <c r="A593" s="194">
        <v>2650.5</v>
      </c>
      <c r="B593" s="194">
        <v>949.33</v>
      </c>
      <c r="C593" s="194">
        <v>266.17</v>
      </c>
      <c r="D593" s="194">
        <v>445.42</v>
      </c>
      <c r="E593" s="194">
        <v>474.92</v>
      </c>
      <c r="F593" s="194">
        <v>0</v>
      </c>
      <c r="G593" s="194">
        <v>186.25</v>
      </c>
      <c r="H593" s="194">
        <v>474.92</v>
      </c>
      <c r="I593" s="194">
        <v>0</v>
      </c>
      <c r="J593" s="194">
        <v>186.25</v>
      </c>
    </row>
    <row r="594" spans="1:10">
      <c r="A594" s="195">
        <v>2655</v>
      </c>
      <c r="B594" s="195">
        <v>951</v>
      </c>
      <c r="C594" s="195">
        <v>268</v>
      </c>
      <c r="D594" s="195">
        <v>445.5</v>
      </c>
      <c r="E594" s="195">
        <v>475.75</v>
      </c>
      <c r="F594" s="195">
        <v>0</v>
      </c>
      <c r="G594" s="195">
        <v>187.25</v>
      </c>
      <c r="H594" s="195">
        <v>475.75</v>
      </c>
      <c r="I594" s="195">
        <v>0</v>
      </c>
      <c r="J594" s="195">
        <v>187.25</v>
      </c>
    </row>
    <row r="595" spans="1:10">
      <c r="A595" s="194">
        <v>2659.5</v>
      </c>
      <c r="B595" s="194">
        <v>952.58</v>
      </c>
      <c r="C595" s="194">
        <v>269.75</v>
      </c>
      <c r="D595" s="194">
        <v>445.67</v>
      </c>
      <c r="E595" s="194">
        <v>476.5</v>
      </c>
      <c r="F595" s="194">
        <v>0</v>
      </c>
      <c r="G595" s="194">
        <v>188.17</v>
      </c>
      <c r="H595" s="194">
        <v>476.5</v>
      </c>
      <c r="I595" s="194">
        <v>0</v>
      </c>
      <c r="J595" s="194">
        <v>188.17</v>
      </c>
    </row>
    <row r="596" spans="1:10">
      <c r="A596" s="195">
        <v>2664</v>
      </c>
      <c r="B596" s="195">
        <v>954.17</v>
      </c>
      <c r="C596" s="195">
        <v>271.5</v>
      </c>
      <c r="D596" s="195">
        <v>445.75</v>
      </c>
      <c r="E596" s="195">
        <v>477.33</v>
      </c>
      <c r="F596" s="195">
        <v>0</v>
      </c>
      <c r="G596" s="195">
        <v>189.08</v>
      </c>
      <c r="H596" s="195">
        <v>477.33</v>
      </c>
      <c r="I596" s="195">
        <v>0</v>
      </c>
      <c r="J596" s="195">
        <v>189.08</v>
      </c>
    </row>
    <row r="597" spans="1:10">
      <c r="A597" s="194">
        <v>2668.5</v>
      </c>
      <c r="B597" s="194">
        <v>955.83</v>
      </c>
      <c r="C597" s="194">
        <v>273.42</v>
      </c>
      <c r="D597" s="194">
        <v>445.83</v>
      </c>
      <c r="E597" s="194">
        <v>478.17</v>
      </c>
      <c r="F597" s="194">
        <v>0</v>
      </c>
      <c r="G597" s="194">
        <v>190.08</v>
      </c>
      <c r="H597" s="194">
        <v>478.17</v>
      </c>
      <c r="I597" s="194">
        <v>0</v>
      </c>
      <c r="J597" s="194">
        <v>190.08</v>
      </c>
    </row>
    <row r="598" spans="1:10">
      <c r="A598" s="195">
        <v>2673</v>
      </c>
      <c r="B598" s="195">
        <v>957.42</v>
      </c>
      <c r="C598" s="195">
        <v>275.17</v>
      </c>
      <c r="D598" s="195">
        <v>445.92</v>
      </c>
      <c r="E598" s="195">
        <v>479</v>
      </c>
      <c r="F598" s="195">
        <v>0</v>
      </c>
      <c r="G598" s="195">
        <v>191.08</v>
      </c>
      <c r="H598" s="195">
        <v>479</v>
      </c>
      <c r="I598" s="195">
        <v>0</v>
      </c>
      <c r="J598" s="195">
        <v>191.08</v>
      </c>
    </row>
    <row r="599" spans="1:10">
      <c r="A599" s="194">
        <v>2677.5</v>
      </c>
      <c r="B599" s="194">
        <v>959</v>
      </c>
      <c r="C599" s="194">
        <v>276.92</v>
      </c>
      <c r="D599" s="194">
        <v>446</v>
      </c>
      <c r="E599" s="194">
        <v>479.75</v>
      </c>
      <c r="F599" s="194">
        <v>0</v>
      </c>
      <c r="G599" s="194">
        <v>192</v>
      </c>
      <c r="H599" s="194">
        <v>479.75</v>
      </c>
      <c r="I599" s="194">
        <v>0</v>
      </c>
      <c r="J599" s="194">
        <v>192</v>
      </c>
    </row>
    <row r="600" spans="1:10">
      <c r="A600" s="195">
        <v>2682</v>
      </c>
      <c r="B600" s="195">
        <v>960.67</v>
      </c>
      <c r="C600" s="195">
        <v>278.75</v>
      </c>
      <c r="D600" s="195">
        <v>446.17</v>
      </c>
      <c r="E600" s="195">
        <v>480.58</v>
      </c>
      <c r="F600" s="195">
        <v>0</v>
      </c>
      <c r="G600" s="195">
        <v>192.92</v>
      </c>
      <c r="H600" s="195">
        <v>480.58</v>
      </c>
      <c r="I600" s="195">
        <v>0</v>
      </c>
      <c r="J600" s="195">
        <v>192.92</v>
      </c>
    </row>
    <row r="601" spans="1:10">
      <c r="A601" s="194">
        <v>2686.5</v>
      </c>
      <c r="B601" s="194">
        <v>962.25</v>
      </c>
      <c r="C601" s="194">
        <v>280.5</v>
      </c>
      <c r="D601" s="194">
        <v>446.25</v>
      </c>
      <c r="E601" s="194">
        <v>481.42</v>
      </c>
      <c r="F601" s="194">
        <v>0</v>
      </c>
      <c r="G601" s="194">
        <v>193.92</v>
      </c>
      <c r="H601" s="194">
        <v>481.42</v>
      </c>
      <c r="I601" s="194">
        <v>0</v>
      </c>
      <c r="J601" s="194">
        <v>193.92</v>
      </c>
    </row>
    <row r="602" spans="1:10">
      <c r="A602" s="195">
        <v>2691</v>
      </c>
      <c r="B602" s="195">
        <v>963.83</v>
      </c>
      <c r="C602" s="195">
        <v>282.33</v>
      </c>
      <c r="D602" s="195">
        <v>446.33</v>
      </c>
      <c r="E602" s="195">
        <v>482.17</v>
      </c>
      <c r="F602" s="195">
        <v>0</v>
      </c>
      <c r="G602" s="195">
        <v>194.83</v>
      </c>
      <c r="H602" s="195">
        <v>482.17</v>
      </c>
      <c r="I602" s="195">
        <v>0</v>
      </c>
      <c r="J602" s="195">
        <v>194.83</v>
      </c>
    </row>
    <row r="603" spans="1:10">
      <c r="A603" s="194">
        <v>2695.5</v>
      </c>
      <c r="B603" s="194">
        <v>965.5</v>
      </c>
      <c r="C603" s="194">
        <v>284.17</v>
      </c>
      <c r="D603" s="194">
        <v>446.42</v>
      </c>
      <c r="E603" s="194">
        <v>483</v>
      </c>
      <c r="F603" s="194">
        <v>0</v>
      </c>
      <c r="G603" s="194">
        <v>195.75</v>
      </c>
      <c r="H603" s="194">
        <v>483</v>
      </c>
      <c r="I603" s="194">
        <v>0</v>
      </c>
      <c r="J603" s="194">
        <v>195.75</v>
      </c>
    </row>
    <row r="604" spans="1:10">
      <c r="A604" s="195">
        <v>2700</v>
      </c>
      <c r="B604" s="195">
        <v>967.08</v>
      </c>
      <c r="C604" s="195">
        <v>285.92</v>
      </c>
      <c r="D604" s="195">
        <v>446.58</v>
      </c>
      <c r="E604" s="195">
        <v>483.83</v>
      </c>
      <c r="F604" s="195">
        <v>0</v>
      </c>
      <c r="G604" s="195">
        <v>196.75</v>
      </c>
      <c r="H604" s="195">
        <v>483.83</v>
      </c>
      <c r="I604" s="195">
        <v>0</v>
      </c>
      <c r="J604" s="195">
        <v>196.75</v>
      </c>
    </row>
    <row r="605" spans="1:10">
      <c r="A605" s="194">
        <v>2704.5</v>
      </c>
      <c r="B605" s="194">
        <v>968.75</v>
      </c>
      <c r="C605" s="194">
        <v>287.75</v>
      </c>
      <c r="D605" s="194">
        <v>446.67</v>
      </c>
      <c r="E605" s="194">
        <v>484.58</v>
      </c>
      <c r="F605" s="194">
        <v>0</v>
      </c>
      <c r="G605" s="194">
        <v>197.67</v>
      </c>
      <c r="H605" s="194">
        <v>484.58</v>
      </c>
      <c r="I605" s="194">
        <v>0</v>
      </c>
      <c r="J605" s="194">
        <v>197.67</v>
      </c>
    </row>
    <row r="606" spans="1:10">
      <c r="A606" s="195">
        <v>2709</v>
      </c>
      <c r="B606" s="195">
        <v>970.33</v>
      </c>
      <c r="C606" s="195">
        <v>289.5</v>
      </c>
      <c r="D606" s="195">
        <v>446.75</v>
      </c>
      <c r="E606" s="195">
        <v>485.42</v>
      </c>
      <c r="F606" s="195">
        <v>0</v>
      </c>
      <c r="G606" s="195">
        <v>198.67</v>
      </c>
      <c r="H606" s="195">
        <v>485.42</v>
      </c>
      <c r="I606" s="195">
        <v>0</v>
      </c>
      <c r="J606" s="195">
        <v>198.67</v>
      </c>
    </row>
    <row r="607" spans="1:10">
      <c r="A607" s="194">
        <v>2713.5</v>
      </c>
      <c r="B607" s="194">
        <v>971.92</v>
      </c>
      <c r="C607" s="194">
        <v>291.33</v>
      </c>
      <c r="D607" s="194">
        <v>446.83</v>
      </c>
      <c r="E607" s="194">
        <v>486.25</v>
      </c>
      <c r="F607" s="194">
        <v>0</v>
      </c>
      <c r="G607" s="194">
        <v>199.58</v>
      </c>
      <c r="H607" s="194">
        <v>486.25</v>
      </c>
      <c r="I607" s="194">
        <v>0</v>
      </c>
      <c r="J607" s="194">
        <v>199.58</v>
      </c>
    </row>
    <row r="608" spans="1:10">
      <c r="A608" s="195">
        <v>2718</v>
      </c>
      <c r="B608" s="195">
        <v>973.58</v>
      </c>
      <c r="C608" s="195">
        <v>293.17</v>
      </c>
      <c r="D608" s="195">
        <v>446.92</v>
      </c>
      <c r="E608" s="195">
        <v>487</v>
      </c>
      <c r="F608" s="195">
        <v>0</v>
      </c>
      <c r="G608" s="195">
        <v>200.5</v>
      </c>
      <c r="H608" s="195">
        <v>487</v>
      </c>
      <c r="I608" s="195">
        <v>0</v>
      </c>
      <c r="J608" s="195">
        <v>200.5</v>
      </c>
    </row>
    <row r="609" spans="1:10">
      <c r="A609" s="194">
        <v>2722.5</v>
      </c>
      <c r="B609" s="194">
        <v>975.17</v>
      </c>
      <c r="C609" s="194">
        <v>294.92</v>
      </c>
      <c r="D609" s="194">
        <v>447.08</v>
      </c>
      <c r="E609" s="194">
        <v>487.83</v>
      </c>
      <c r="F609" s="194">
        <v>0</v>
      </c>
      <c r="G609" s="194">
        <v>201.5</v>
      </c>
      <c r="H609" s="194">
        <v>487.83</v>
      </c>
      <c r="I609" s="194">
        <v>0</v>
      </c>
      <c r="J609" s="194">
        <v>201.5</v>
      </c>
    </row>
    <row r="610" spans="1:10">
      <c r="A610" s="195">
        <v>2727</v>
      </c>
      <c r="B610" s="195">
        <v>976.75</v>
      </c>
      <c r="C610" s="195">
        <v>296.67</v>
      </c>
      <c r="D610" s="195">
        <v>447.17</v>
      </c>
      <c r="E610" s="195">
        <v>488.67</v>
      </c>
      <c r="F610" s="195">
        <v>0</v>
      </c>
      <c r="G610" s="195">
        <v>202.42</v>
      </c>
      <c r="H610" s="195">
        <v>488.67</v>
      </c>
      <c r="I610" s="195">
        <v>0</v>
      </c>
      <c r="J610" s="195">
        <v>202.42</v>
      </c>
    </row>
    <row r="611" spans="1:10">
      <c r="A611" s="194">
        <v>2731.5</v>
      </c>
      <c r="B611" s="194">
        <v>978.42</v>
      </c>
      <c r="C611" s="194">
        <v>298.58</v>
      </c>
      <c r="D611" s="194">
        <v>447.25</v>
      </c>
      <c r="E611" s="194">
        <v>489.42</v>
      </c>
      <c r="F611" s="194">
        <v>0</v>
      </c>
      <c r="G611" s="194">
        <v>203.33</v>
      </c>
      <c r="H611" s="194">
        <v>489.42</v>
      </c>
      <c r="I611" s="194">
        <v>0</v>
      </c>
      <c r="J611" s="194">
        <v>203.33</v>
      </c>
    </row>
    <row r="612" spans="1:10">
      <c r="A612" s="195">
        <v>2736</v>
      </c>
      <c r="B612" s="195">
        <v>980</v>
      </c>
      <c r="C612" s="195">
        <v>300.33</v>
      </c>
      <c r="D612" s="195">
        <v>447.33</v>
      </c>
      <c r="E612" s="195">
        <v>490.25</v>
      </c>
      <c r="F612" s="195">
        <v>0</v>
      </c>
      <c r="G612" s="195">
        <v>204.33</v>
      </c>
      <c r="H612" s="195">
        <v>490.25</v>
      </c>
      <c r="I612" s="195">
        <v>0</v>
      </c>
      <c r="J612" s="195">
        <v>204.33</v>
      </c>
    </row>
    <row r="613" spans="1:10">
      <c r="A613" s="194">
        <v>2740.5</v>
      </c>
      <c r="B613" s="194">
        <v>981.58</v>
      </c>
      <c r="C613" s="194">
        <v>302.08</v>
      </c>
      <c r="D613" s="194">
        <v>447.42</v>
      </c>
      <c r="E613" s="194">
        <v>491.08</v>
      </c>
      <c r="F613" s="194">
        <v>0</v>
      </c>
      <c r="G613" s="194">
        <v>205.33</v>
      </c>
      <c r="H613" s="194">
        <v>491.08</v>
      </c>
      <c r="I613" s="194">
        <v>0</v>
      </c>
      <c r="J613" s="194">
        <v>205.33</v>
      </c>
    </row>
    <row r="614" spans="1:10">
      <c r="A614" s="195">
        <v>2745</v>
      </c>
      <c r="B614" s="195">
        <v>983.25</v>
      </c>
      <c r="C614" s="195">
        <v>303.92</v>
      </c>
      <c r="D614" s="195">
        <v>447.58</v>
      </c>
      <c r="E614" s="195">
        <v>491.83</v>
      </c>
      <c r="F614" s="195">
        <v>0</v>
      </c>
      <c r="G614" s="195">
        <v>206.17</v>
      </c>
      <c r="H614" s="195">
        <v>491.83</v>
      </c>
      <c r="I614" s="195">
        <v>0</v>
      </c>
      <c r="J614" s="195">
        <v>206.17</v>
      </c>
    </row>
    <row r="615" spans="1:10">
      <c r="A615" s="194">
        <v>2749.5</v>
      </c>
      <c r="B615" s="194">
        <v>984.83</v>
      </c>
      <c r="C615" s="194">
        <v>305.67</v>
      </c>
      <c r="D615" s="194">
        <v>447.67</v>
      </c>
      <c r="E615" s="194">
        <v>492.67</v>
      </c>
      <c r="F615" s="194">
        <v>0</v>
      </c>
      <c r="G615" s="194">
        <v>207.17</v>
      </c>
      <c r="H615" s="194">
        <v>492.67</v>
      </c>
      <c r="I615" s="194">
        <v>0</v>
      </c>
      <c r="J615" s="194">
        <v>207.17</v>
      </c>
    </row>
    <row r="616" spans="1:10">
      <c r="A616" s="195">
        <v>2754</v>
      </c>
      <c r="B616" s="195">
        <v>986.42</v>
      </c>
      <c r="C616" s="195">
        <v>307.5</v>
      </c>
      <c r="D616" s="195">
        <v>447.75</v>
      </c>
      <c r="E616" s="195">
        <v>493.5</v>
      </c>
      <c r="F616" s="195">
        <v>0</v>
      </c>
      <c r="G616" s="195">
        <v>208.17</v>
      </c>
      <c r="H616" s="195">
        <v>493.5</v>
      </c>
      <c r="I616" s="195">
        <v>0</v>
      </c>
      <c r="J616" s="195">
        <v>208.17</v>
      </c>
    </row>
    <row r="617" spans="1:10">
      <c r="A617" s="194">
        <v>2758.5</v>
      </c>
      <c r="B617" s="194">
        <v>988.08</v>
      </c>
      <c r="C617" s="194">
        <v>309.33</v>
      </c>
      <c r="D617" s="194">
        <v>447.83</v>
      </c>
      <c r="E617" s="194">
        <v>494.25</v>
      </c>
      <c r="F617" s="194">
        <v>0</v>
      </c>
      <c r="G617" s="194">
        <v>209</v>
      </c>
      <c r="H617" s="194">
        <v>494.25</v>
      </c>
      <c r="I617" s="194">
        <v>0</v>
      </c>
      <c r="J617" s="194">
        <v>209</v>
      </c>
    </row>
    <row r="618" spans="1:10">
      <c r="A618" s="195">
        <v>2763</v>
      </c>
      <c r="B618" s="195">
        <v>989.67</v>
      </c>
      <c r="C618" s="195">
        <v>311.08</v>
      </c>
      <c r="D618" s="195">
        <v>448</v>
      </c>
      <c r="E618" s="195">
        <v>495.08</v>
      </c>
      <c r="F618" s="195">
        <v>0</v>
      </c>
      <c r="G618" s="195">
        <v>210</v>
      </c>
      <c r="H618" s="195">
        <v>495.08</v>
      </c>
      <c r="I618" s="195">
        <v>0</v>
      </c>
      <c r="J618" s="195">
        <v>210</v>
      </c>
    </row>
    <row r="619" spans="1:10">
      <c r="A619" s="194">
        <v>2767.5</v>
      </c>
      <c r="B619" s="194">
        <v>991.25</v>
      </c>
      <c r="C619" s="194">
        <v>312.83</v>
      </c>
      <c r="D619" s="194">
        <v>448.08</v>
      </c>
      <c r="E619" s="194">
        <v>495.92</v>
      </c>
      <c r="F619" s="194">
        <v>0</v>
      </c>
      <c r="G619" s="194">
        <v>211</v>
      </c>
      <c r="H619" s="194">
        <v>495.92</v>
      </c>
      <c r="I619" s="194">
        <v>0</v>
      </c>
      <c r="J619" s="194">
        <v>211</v>
      </c>
    </row>
    <row r="620" spans="1:10">
      <c r="A620" s="195">
        <v>2772</v>
      </c>
      <c r="B620" s="195">
        <v>992.92</v>
      </c>
      <c r="C620" s="195">
        <v>314.67</v>
      </c>
      <c r="D620" s="195">
        <v>448.17</v>
      </c>
      <c r="E620" s="195">
        <v>496.67</v>
      </c>
      <c r="F620" s="195">
        <v>0</v>
      </c>
      <c r="G620" s="195">
        <v>211.83</v>
      </c>
      <c r="H620" s="195">
        <v>496.67</v>
      </c>
      <c r="I620" s="195">
        <v>0</v>
      </c>
      <c r="J620" s="195">
        <v>211.83</v>
      </c>
    </row>
    <row r="621" spans="1:10">
      <c r="A621" s="194">
        <v>2776.5</v>
      </c>
      <c r="B621" s="194">
        <v>994.5</v>
      </c>
      <c r="C621" s="194">
        <v>316.5</v>
      </c>
      <c r="D621" s="194">
        <v>448.25</v>
      </c>
      <c r="E621" s="194">
        <v>497.5</v>
      </c>
      <c r="F621" s="194">
        <v>0</v>
      </c>
      <c r="G621" s="194">
        <v>212.83</v>
      </c>
      <c r="H621" s="194">
        <v>497.5</v>
      </c>
      <c r="I621" s="194">
        <v>0</v>
      </c>
      <c r="J621" s="194">
        <v>212.83</v>
      </c>
    </row>
    <row r="622" spans="1:10">
      <c r="A622" s="195">
        <v>2781</v>
      </c>
      <c r="B622" s="195">
        <v>996.08</v>
      </c>
      <c r="C622" s="195">
        <v>318.25</v>
      </c>
      <c r="D622" s="195">
        <v>448.33</v>
      </c>
      <c r="E622" s="195">
        <v>498.33</v>
      </c>
      <c r="F622" s="195">
        <v>0</v>
      </c>
      <c r="G622" s="195">
        <v>213.83</v>
      </c>
      <c r="H622" s="195">
        <v>498.33</v>
      </c>
      <c r="I622" s="195">
        <v>0</v>
      </c>
      <c r="J622" s="195">
        <v>213.83</v>
      </c>
    </row>
    <row r="623" spans="1:10">
      <c r="A623" s="194">
        <v>2785.5</v>
      </c>
      <c r="B623" s="194">
        <v>997.75</v>
      </c>
      <c r="C623" s="194">
        <v>320.08</v>
      </c>
      <c r="D623" s="194">
        <v>448.5</v>
      </c>
      <c r="E623" s="194">
        <v>499.08</v>
      </c>
      <c r="F623" s="194">
        <v>0</v>
      </c>
      <c r="G623" s="194">
        <v>214.75</v>
      </c>
      <c r="H623" s="194">
        <v>499.08</v>
      </c>
      <c r="I623" s="194">
        <v>0</v>
      </c>
      <c r="J623" s="194">
        <v>214.75</v>
      </c>
    </row>
    <row r="624" spans="1:10">
      <c r="A624" s="195">
        <v>2790</v>
      </c>
      <c r="B624" s="195">
        <v>999.33</v>
      </c>
      <c r="C624" s="195">
        <v>321.83</v>
      </c>
      <c r="D624" s="195">
        <v>448.58</v>
      </c>
      <c r="E624" s="195">
        <v>499.92</v>
      </c>
      <c r="F624" s="195">
        <v>0</v>
      </c>
      <c r="G624" s="195">
        <v>215.67</v>
      </c>
      <c r="H624" s="195">
        <v>499.92</v>
      </c>
      <c r="I624" s="195">
        <v>0</v>
      </c>
      <c r="J624" s="195">
        <v>215.67</v>
      </c>
    </row>
    <row r="625" spans="1:10">
      <c r="A625" s="194">
        <v>2794.5</v>
      </c>
      <c r="B625" s="194">
        <v>1000.92</v>
      </c>
      <c r="C625" s="194">
        <v>323.58</v>
      </c>
      <c r="D625" s="194">
        <v>448.67</v>
      </c>
      <c r="E625" s="194">
        <v>500.75</v>
      </c>
      <c r="F625" s="194">
        <v>0</v>
      </c>
      <c r="G625" s="194">
        <v>216.67</v>
      </c>
      <c r="H625" s="194">
        <v>500.75</v>
      </c>
      <c r="I625" s="194">
        <v>0</v>
      </c>
      <c r="J625" s="194">
        <v>216.67</v>
      </c>
    </row>
    <row r="626" spans="1:10">
      <c r="A626" s="195">
        <v>2799</v>
      </c>
      <c r="B626" s="195">
        <v>1002.58</v>
      </c>
      <c r="C626" s="195">
        <v>325.5</v>
      </c>
      <c r="D626" s="195">
        <v>448.75</v>
      </c>
      <c r="E626" s="195">
        <v>501.5</v>
      </c>
      <c r="F626" s="195">
        <v>0</v>
      </c>
      <c r="G626" s="195">
        <v>217.58</v>
      </c>
      <c r="H626" s="195">
        <v>501.5</v>
      </c>
      <c r="I626" s="195">
        <v>0</v>
      </c>
      <c r="J626" s="195">
        <v>217.58</v>
      </c>
    </row>
    <row r="627" spans="1:10">
      <c r="A627" s="194">
        <v>2803.5</v>
      </c>
      <c r="B627" s="194">
        <v>1004.17</v>
      </c>
      <c r="C627" s="194">
        <v>327.17</v>
      </c>
      <c r="D627" s="194">
        <v>448.92</v>
      </c>
      <c r="E627" s="194">
        <v>502.33</v>
      </c>
      <c r="F627" s="194">
        <v>0</v>
      </c>
      <c r="G627" s="194">
        <v>218.5</v>
      </c>
      <c r="H627" s="194">
        <v>502.33</v>
      </c>
      <c r="I627" s="194">
        <v>0</v>
      </c>
      <c r="J627" s="194">
        <v>218.5</v>
      </c>
    </row>
    <row r="628" spans="1:10">
      <c r="A628" s="195">
        <v>2808</v>
      </c>
      <c r="B628" s="195">
        <v>1005.75</v>
      </c>
      <c r="C628" s="195">
        <v>329</v>
      </c>
      <c r="D628" s="195">
        <v>449</v>
      </c>
      <c r="E628" s="195">
        <v>503.17</v>
      </c>
      <c r="F628" s="195">
        <v>0</v>
      </c>
      <c r="G628" s="195">
        <v>219.5</v>
      </c>
      <c r="H628" s="195">
        <v>503.17</v>
      </c>
      <c r="I628" s="195">
        <v>0</v>
      </c>
      <c r="J628" s="195">
        <v>219.5</v>
      </c>
    </row>
    <row r="629" spans="1:10">
      <c r="A629" s="194">
        <v>2812.5</v>
      </c>
      <c r="B629" s="194">
        <v>1007.42</v>
      </c>
      <c r="C629" s="194">
        <v>330.83</v>
      </c>
      <c r="D629" s="194">
        <v>449.08</v>
      </c>
      <c r="E629" s="194">
        <v>504</v>
      </c>
      <c r="F629" s="194">
        <v>0</v>
      </c>
      <c r="G629" s="194">
        <v>220.5</v>
      </c>
      <c r="H629" s="194">
        <v>504</v>
      </c>
      <c r="I629" s="194">
        <v>0</v>
      </c>
      <c r="J629" s="194">
        <v>220.5</v>
      </c>
    </row>
    <row r="630" spans="1:10">
      <c r="A630" s="195">
        <v>2817</v>
      </c>
      <c r="B630" s="195">
        <v>1009</v>
      </c>
      <c r="C630" s="195">
        <v>332.67</v>
      </c>
      <c r="D630" s="195">
        <v>449.17</v>
      </c>
      <c r="E630" s="195">
        <v>504.75</v>
      </c>
      <c r="F630" s="195">
        <v>0</v>
      </c>
      <c r="G630" s="195">
        <v>221.42</v>
      </c>
      <c r="H630" s="195">
        <v>504.75</v>
      </c>
      <c r="I630" s="195">
        <v>0</v>
      </c>
      <c r="J630" s="195">
        <v>221.42</v>
      </c>
    </row>
    <row r="631" spans="1:10">
      <c r="A631" s="194">
        <v>2821.5</v>
      </c>
      <c r="B631" s="194">
        <v>1010.58</v>
      </c>
      <c r="C631" s="194">
        <v>334.42</v>
      </c>
      <c r="D631" s="194">
        <v>449.25</v>
      </c>
      <c r="E631" s="194">
        <v>505.58</v>
      </c>
      <c r="F631" s="194">
        <v>0</v>
      </c>
      <c r="G631" s="194">
        <v>222.33</v>
      </c>
      <c r="H631" s="194">
        <v>505.58</v>
      </c>
      <c r="I631" s="194">
        <v>0</v>
      </c>
      <c r="J631" s="194">
        <v>222.33</v>
      </c>
    </row>
    <row r="632" spans="1:10">
      <c r="A632" s="195">
        <v>2826</v>
      </c>
      <c r="B632" s="195">
        <v>1012.25</v>
      </c>
      <c r="C632" s="195">
        <v>336.17</v>
      </c>
      <c r="D632" s="195">
        <v>449.42</v>
      </c>
      <c r="E632" s="195">
        <v>506.42</v>
      </c>
      <c r="F632" s="195">
        <v>0</v>
      </c>
      <c r="G632" s="195">
        <v>223.33</v>
      </c>
      <c r="H632" s="195">
        <v>506.42</v>
      </c>
      <c r="I632" s="195">
        <v>0</v>
      </c>
      <c r="J632" s="195">
        <v>223.33</v>
      </c>
    </row>
    <row r="633" spans="1:10">
      <c r="A633" s="194">
        <v>2830.5</v>
      </c>
      <c r="B633" s="194">
        <v>1013.83</v>
      </c>
      <c r="C633" s="194">
        <v>338</v>
      </c>
      <c r="D633" s="194">
        <v>449.5</v>
      </c>
      <c r="E633" s="194">
        <v>507.17</v>
      </c>
      <c r="F633" s="194">
        <v>0</v>
      </c>
      <c r="G633" s="194">
        <v>224.25</v>
      </c>
      <c r="H633" s="194">
        <v>507.17</v>
      </c>
      <c r="I633" s="194">
        <v>0</v>
      </c>
      <c r="J633" s="194">
        <v>224.25</v>
      </c>
    </row>
    <row r="634" spans="1:10">
      <c r="A634" s="195">
        <v>2835</v>
      </c>
      <c r="B634" s="195">
        <v>1015.42</v>
      </c>
      <c r="C634" s="195">
        <v>339.75</v>
      </c>
      <c r="D634" s="195">
        <v>449.58</v>
      </c>
      <c r="E634" s="195">
        <v>508</v>
      </c>
      <c r="F634" s="195">
        <v>0.17</v>
      </c>
      <c r="G634" s="195">
        <v>225</v>
      </c>
      <c r="H634" s="195">
        <v>508</v>
      </c>
      <c r="I634" s="195">
        <v>0.17</v>
      </c>
      <c r="J634" s="195">
        <v>225</v>
      </c>
    </row>
    <row r="635" spans="1:10">
      <c r="A635" s="194">
        <v>2839.5</v>
      </c>
      <c r="B635" s="194">
        <v>1017.08</v>
      </c>
      <c r="C635" s="194">
        <v>341.67</v>
      </c>
      <c r="D635" s="194">
        <v>449.67</v>
      </c>
      <c r="E635" s="194">
        <v>508.83</v>
      </c>
      <c r="F635" s="194">
        <v>1.17</v>
      </c>
      <c r="G635" s="194">
        <v>225</v>
      </c>
      <c r="H635" s="194">
        <v>508.83</v>
      </c>
      <c r="I635" s="194">
        <v>1.17</v>
      </c>
      <c r="J635" s="194">
        <v>225</v>
      </c>
    </row>
    <row r="636" spans="1:10">
      <c r="A636" s="195">
        <v>2844</v>
      </c>
      <c r="B636" s="195">
        <v>1018.67</v>
      </c>
      <c r="C636" s="195">
        <v>343.33</v>
      </c>
      <c r="D636" s="195">
        <v>449.83</v>
      </c>
      <c r="E636" s="195">
        <v>509.58</v>
      </c>
      <c r="F636" s="195">
        <v>2</v>
      </c>
      <c r="G636" s="195">
        <v>225.08</v>
      </c>
      <c r="H636" s="195">
        <v>509.58</v>
      </c>
      <c r="I636" s="195">
        <v>2</v>
      </c>
      <c r="J636" s="195">
        <v>225.08</v>
      </c>
    </row>
    <row r="637" spans="1:10">
      <c r="A637" s="194">
        <v>2848.5</v>
      </c>
      <c r="B637" s="194">
        <v>1020.25</v>
      </c>
      <c r="C637" s="194">
        <v>345.17</v>
      </c>
      <c r="D637" s="194">
        <v>449.92</v>
      </c>
      <c r="E637" s="194">
        <v>510.42</v>
      </c>
      <c r="F637" s="194">
        <v>2.92</v>
      </c>
      <c r="G637" s="194">
        <v>225.17</v>
      </c>
      <c r="H637" s="194">
        <v>510.42</v>
      </c>
      <c r="I637" s="194">
        <v>2.92</v>
      </c>
      <c r="J637" s="194">
        <v>225.17</v>
      </c>
    </row>
    <row r="638" spans="1:10">
      <c r="A638" s="195">
        <v>2853</v>
      </c>
      <c r="B638" s="195">
        <v>1021.92</v>
      </c>
      <c r="C638" s="195">
        <v>347</v>
      </c>
      <c r="D638" s="195">
        <v>450</v>
      </c>
      <c r="E638" s="195">
        <v>511.25</v>
      </c>
      <c r="F638" s="195">
        <v>3.83</v>
      </c>
      <c r="G638" s="195">
        <v>225.17</v>
      </c>
      <c r="H638" s="195">
        <v>511.25</v>
      </c>
      <c r="I638" s="195">
        <v>3.83</v>
      </c>
      <c r="J638" s="195">
        <v>225.17</v>
      </c>
    </row>
    <row r="639" spans="1:10">
      <c r="A639" s="194">
        <v>2857.5</v>
      </c>
      <c r="B639" s="194">
        <v>1023.5</v>
      </c>
      <c r="C639" s="194">
        <v>348.75</v>
      </c>
      <c r="D639" s="194">
        <v>450.08</v>
      </c>
      <c r="E639" s="194">
        <v>512</v>
      </c>
      <c r="F639" s="194">
        <v>4.67</v>
      </c>
      <c r="G639" s="194">
        <v>225.25</v>
      </c>
      <c r="H639" s="194">
        <v>512</v>
      </c>
      <c r="I639" s="194">
        <v>4.67</v>
      </c>
      <c r="J639" s="194">
        <v>225.25</v>
      </c>
    </row>
    <row r="640" spans="1:10">
      <c r="A640" s="195">
        <v>2862</v>
      </c>
      <c r="B640" s="195">
        <v>1025.17</v>
      </c>
      <c r="C640" s="195">
        <v>350.67</v>
      </c>
      <c r="D640" s="195">
        <v>450.17</v>
      </c>
      <c r="E640" s="195">
        <v>512.83000000000004</v>
      </c>
      <c r="F640" s="195">
        <v>5.58</v>
      </c>
      <c r="G640" s="195">
        <v>225.33</v>
      </c>
      <c r="H640" s="195">
        <v>512.83000000000004</v>
      </c>
      <c r="I640" s="195">
        <v>5.58</v>
      </c>
      <c r="J640" s="195">
        <v>225.33</v>
      </c>
    </row>
    <row r="641" spans="1:10">
      <c r="A641" s="194">
        <v>2866.5</v>
      </c>
      <c r="B641" s="194">
        <v>1026.75</v>
      </c>
      <c r="C641" s="194">
        <v>352.33</v>
      </c>
      <c r="D641" s="194">
        <v>450.33</v>
      </c>
      <c r="E641" s="194">
        <v>513.66999999999996</v>
      </c>
      <c r="F641" s="194">
        <v>6.5</v>
      </c>
      <c r="G641" s="194">
        <v>225.33</v>
      </c>
      <c r="H641" s="194">
        <v>513.66999999999996</v>
      </c>
      <c r="I641" s="194">
        <v>6.5</v>
      </c>
      <c r="J641" s="194">
        <v>225.33</v>
      </c>
    </row>
    <row r="642" spans="1:10">
      <c r="A642" s="195">
        <v>2871</v>
      </c>
      <c r="B642" s="195">
        <v>1028.33</v>
      </c>
      <c r="C642" s="195">
        <v>354.17</v>
      </c>
      <c r="D642" s="195">
        <v>450.42</v>
      </c>
      <c r="E642" s="195">
        <v>514.41999999999996</v>
      </c>
      <c r="F642" s="195">
        <v>7.33</v>
      </c>
      <c r="G642" s="195">
        <v>225.42</v>
      </c>
      <c r="H642" s="195">
        <v>514.41999999999996</v>
      </c>
      <c r="I642" s="195">
        <v>7.33</v>
      </c>
      <c r="J642" s="195">
        <v>225.42</v>
      </c>
    </row>
    <row r="643" spans="1:10">
      <c r="A643" s="194">
        <v>2875.5</v>
      </c>
      <c r="B643" s="194">
        <v>1030</v>
      </c>
      <c r="C643" s="194">
        <v>356</v>
      </c>
      <c r="D643" s="194">
        <v>450.5</v>
      </c>
      <c r="E643" s="194">
        <v>515.25</v>
      </c>
      <c r="F643" s="194">
        <v>8.33</v>
      </c>
      <c r="G643" s="194">
        <v>225.42</v>
      </c>
      <c r="H643" s="194">
        <v>515.25</v>
      </c>
      <c r="I643" s="194">
        <v>8.33</v>
      </c>
      <c r="J643" s="194">
        <v>225.42</v>
      </c>
    </row>
    <row r="644" spans="1:10">
      <c r="A644" s="195">
        <v>2880</v>
      </c>
      <c r="B644" s="195">
        <v>1031.58</v>
      </c>
      <c r="C644" s="195">
        <v>357.75</v>
      </c>
      <c r="D644" s="195">
        <v>450.58</v>
      </c>
      <c r="E644" s="195">
        <v>516.08000000000004</v>
      </c>
      <c r="F644" s="195">
        <v>9.25</v>
      </c>
      <c r="G644" s="195">
        <v>225.5</v>
      </c>
      <c r="H644" s="195">
        <v>516.08000000000004</v>
      </c>
      <c r="I644" s="195">
        <v>9.25</v>
      </c>
      <c r="J644" s="195">
        <v>225.5</v>
      </c>
    </row>
    <row r="645" spans="1:10">
      <c r="A645" s="194">
        <v>2884.5</v>
      </c>
      <c r="B645" s="194">
        <v>1033.17</v>
      </c>
      <c r="C645" s="194">
        <v>359.5</v>
      </c>
      <c r="D645" s="194">
        <v>450.75</v>
      </c>
      <c r="E645" s="194">
        <v>516.83000000000004</v>
      </c>
      <c r="F645" s="194">
        <v>10</v>
      </c>
      <c r="G645" s="194">
        <v>225.58</v>
      </c>
      <c r="H645" s="194">
        <v>516.83000000000004</v>
      </c>
      <c r="I645" s="194">
        <v>10</v>
      </c>
      <c r="J645" s="194">
        <v>225.58</v>
      </c>
    </row>
    <row r="646" spans="1:10">
      <c r="A646" s="195">
        <v>2889</v>
      </c>
      <c r="B646" s="195">
        <v>1034.83</v>
      </c>
      <c r="C646" s="195">
        <v>361.33</v>
      </c>
      <c r="D646" s="195">
        <v>450.83</v>
      </c>
      <c r="E646" s="195">
        <v>517.66999999999996</v>
      </c>
      <c r="F646" s="195">
        <v>11</v>
      </c>
      <c r="G646" s="195">
        <v>225.58</v>
      </c>
      <c r="H646" s="195">
        <v>517.66999999999996</v>
      </c>
      <c r="I646" s="195">
        <v>11</v>
      </c>
      <c r="J646" s="195">
        <v>225.58</v>
      </c>
    </row>
    <row r="647" spans="1:10">
      <c r="A647" s="194">
        <v>2893.5</v>
      </c>
      <c r="B647" s="194">
        <v>1036.42</v>
      </c>
      <c r="C647" s="194">
        <v>363.17</v>
      </c>
      <c r="D647" s="194">
        <v>450.92</v>
      </c>
      <c r="E647" s="194">
        <v>518.5</v>
      </c>
      <c r="F647" s="194">
        <v>11.92</v>
      </c>
      <c r="G647" s="194">
        <v>225.67</v>
      </c>
      <c r="H647" s="194">
        <v>518.5</v>
      </c>
      <c r="I647" s="194">
        <v>11.92</v>
      </c>
      <c r="J647" s="194">
        <v>225.67</v>
      </c>
    </row>
    <row r="648" spans="1:10">
      <c r="A648" s="195">
        <v>2898</v>
      </c>
      <c r="B648" s="195">
        <v>1038</v>
      </c>
      <c r="C648" s="195">
        <v>364.92</v>
      </c>
      <c r="D648" s="195">
        <v>451</v>
      </c>
      <c r="E648" s="195">
        <v>519.25</v>
      </c>
      <c r="F648" s="195">
        <v>12.75</v>
      </c>
      <c r="G648" s="195">
        <v>225.67</v>
      </c>
      <c r="H648" s="195">
        <v>519.25</v>
      </c>
      <c r="I648" s="195">
        <v>12.75</v>
      </c>
      <c r="J648" s="195">
        <v>225.67</v>
      </c>
    </row>
    <row r="649" spans="1:10">
      <c r="A649" s="194">
        <v>2902.5</v>
      </c>
      <c r="B649" s="194">
        <v>1039.67</v>
      </c>
      <c r="C649" s="194">
        <v>366.83</v>
      </c>
      <c r="D649" s="194">
        <v>451.08</v>
      </c>
      <c r="E649" s="194">
        <v>520.08000000000004</v>
      </c>
      <c r="F649" s="194">
        <v>13.67</v>
      </c>
      <c r="G649" s="194">
        <v>225.75</v>
      </c>
      <c r="H649" s="194">
        <v>520.08000000000004</v>
      </c>
      <c r="I649" s="194">
        <v>13.67</v>
      </c>
      <c r="J649" s="194">
        <v>225.75</v>
      </c>
    </row>
    <row r="650" spans="1:10">
      <c r="A650" s="195">
        <v>2907</v>
      </c>
      <c r="B650" s="195">
        <v>1041.25</v>
      </c>
      <c r="C650" s="195">
        <v>368.5</v>
      </c>
      <c r="D650" s="195">
        <v>451.25</v>
      </c>
      <c r="E650" s="195">
        <v>520.91999999999996</v>
      </c>
      <c r="F650" s="195">
        <v>14.58</v>
      </c>
      <c r="G650" s="195">
        <v>225.83</v>
      </c>
      <c r="H650" s="195">
        <v>520.91999999999996</v>
      </c>
      <c r="I650" s="195">
        <v>14.58</v>
      </c>
      <c r="J650" s="195">
        <v>225.83</v>
      </c>
    </row>
    <row r="651" spans="1:10">
      <c r="A651" s="194">
        <v>2911.5</v>
      </c>
      <c r="B651" s="194">
        <v>1042.83</v>
      </c>
      <c r="C651" s="194">
        <v>370.25</v>
      </c>
      <c r="D651" s="194">
        <v>451.33</v>
      </c>
      <c r="E651" s="194">
        <v>521.66999999999996</v>
      </c>
      <c r="F651" s="194">
        <v>15.5</v>
      </c>
      <c r="G651" s="194">
        <v>225.83</v>
      </c>
      <c r="H651" s="194">
        <v>521.66999999999996</v>
      </c>
      <c r="I651" s="194">
        <v>15.5</v>
      </c>
      <c r="J651" s="194">
        <v>225.83</v>
      </c>
    </row>
    <row r="652" spans="1:10">
      <c r="A652" s="195">
        <v>2916</v>
      </c>
      <c r="B652" s="195">
        <v>1044.5</v>
      </c>
      <c r="C652" s="195">
        <v>372.17</v>
      </c>
      <c r="D652" s="195">
        <v>451.42</v>
      </c>
      <c r="E652" s="195">
        <v>522.5</v>
      </c>
      <c r="F652" s="195">
        <v>16.329999999999998</v>
      </c>
      <c r="G652" s="195">
        <v>225.92</v>
      </c>
      <c r="H652" s="195">
        <v>522.5</v>
      </c>
      <c r="I652" s="195">
        <v>16.329999999999998</v>
      </c>
      <c r="J652" s="195">
        <v>225.92</v>
      </c>
    </row>
    <row r="653" spans="1:10">
      <c r="A653" s="194">
        <v>2920.5</v>
      </c>
      <c r="B653" s="194">
        <v>1046.08</v>
      </c>
      <c r="C653" s="194">
        <v>373.92</v>
      </c>
      <c r="D653" s="194">
        <v>451.5</v>
      </c>
      <c r="E653" s="194">
        <v>523.33000000000004</v>
      </c>
      <c r="F653" s="194">
        <v>17.329999999999998</v>
      </c>
      <c r="G653" s="194">
        <v>225.92</v>
      </c>
      <c r="H653" s="194">
        <v>523.33000000000004</v>
      </c>
      <c r="I653" s="194">
        <v>17.329999999999998</v>
      </c>
      <c r="J653" s="194">
        <v>225.92</v>
      </c>
    </row>
    <row r="654" spans="1:10">
      <c r="A654" s="195">
        <v>2925</v>
      </c>
      <c r="B654" s="195">
        <v>1047.67</v>
      </c>
      <c r="C654" s="195">
        <v>375.75</v>
      </c>
      <c r="D654" s="195">
        <v>451.58</v>
      </c>
      <c r="E654" s="195">
        <v>524.08000000000004</v>
      </c>
      <c r="F654" s="195">
        <v>18.170000000000002</v>
      </c>
      <c r="G654" s="195">
        <v>226</v>
      </c>
      <c r="H654" s="195">
        <v>524.08000000000004</v>
      </c>
      <c r="I654" s="195">
        <v>18.170000000000002</v>
      </c>
      <c r="J654" s="195">
        <v>226</v>
      </c>
    </row>
    <row r="655" spans="1:10">
      <c r="A655" s="194">
        <v>2929.5</v>
      </c>
      <c r="B655" s="194">
        <v>1049.33</v>
      </c>
      <c r="C655" s="194">
        <v>377.5</v>
      </c>
      <c r="D655" s="194">
        <v>451.75</v>
      </c>
      <c r="E655" s="194">
        <v>524.91999999999996</v>
      </c>
      <c r="F655" s="194">
        <v>19</v>
      </c>
      <c r="G655" s="194">
        <v>226.08</v>
      </c>
      <c r="H655" s="194">
        <v>524.91999999999996</v>
      </c>
      <c r="I655" s="194">
        <v>19</v>
      </c>
      <c r="J655" s="194">
        <v>226.08</v>
      </c>
    </row>
    <row r="656" spans="1:10">
      <c r="A656" s="195">
        <v>2934</v>
      </c>
      <c r="B656" s="195">
        <v>1050.92</v>
      </c>
      <c r="C656" s="195">
        <v>379.33</v>
      </c>
      <c r="D656" s="195">
        <v>451.83</v>
      </c>
      <c r="E656" s="195">
        <v>525.75</v>
      </c>
      <c r="F656" s="195">
        <v>20</v>
      </c>
      <c r="G656" s="195">
        <v>226.08</v>
      </c>
      <c r="H656" s="195">
        <v>525.75</v>
      </c>
      <c r="I656" s="195">
        <v>20</v>
      </c>
      <c r="J656" s="195">
        <v>226.08</v>
      </c>
    </row>
    <row r="657" spans="1:10">
      <c r="A657" s="194">
        <v>2938.5</v>
      </c>
      <c r="B657" s="194">
        <v>1052.5</v>
      </c>
      <c r="C657" s="194">
        <v>381.08</v>
      </c>
      <c r="D657" s="194">
        <v>451.92</v>
      </c>
      <c r="E657" s="194">
        <v>526.5</v>
      </c>
      <c r="F657" s="194">
        <v>20.83</v>
      </c>
      <c r="G657" s="194">
        <v>226.17</v>
      </c>
      <c r="H657" s="194">
        <v>526.5</v>
      </c>
      <c r="I657" s="194">
        <v>20.83</v>
      </c>
      <c r="J657" s="194">
        <v>226.17</v>
      </c>
    </row>
    <row r="658" spans="1:10">
      <c r="A658" s="195">
        <v>2943</v>
      </c>
      <c r="B658" s="195">
        <v>1054.17</v>
      </c>
      <c r="C658" s="195">
        <v>382.92</v>
      </c>
      <c r="D658" s="195">
        <v>452</v>
      </c>
      <c r="E658" s="195">
        <v>527.33000000000004</v>
      </c>
      <c r="F658" s="195">
        <v>21.75</v>
      </c>
      <c r="G658" s="195">
        <v>226.25</v>
      </c>
      <c r="H658" s="195">
        <v>527.33000000000004</v>
      </c>
      <c r="I658" s="195">
        <v>21.75</v>
      </c>
      <c r="J658" s="195">
        <v>226.25</v>
      </c>
    </row>
    <row r="659" spans="1:10">
      <c r="A659" s="194">
        <v>2947.5</v>
      </c>
      <c r="B659" s="194">
        <v>1055.75</v>
      </c>
      <c r="C659" s="194">
        <v>384.67</v>
      </c>
      <c r="D659" s="194">
        <v>452.17</v>
      </c>
      <c r="E659" s="194">
        <v>528.16999999999996</v>
      </c>
      <c r="F659" s="194">
        <v>22.67</v>
      </c>
      <c r="G659" s="194">
        <v>226.25</v>
      </c>
      <c r="H659" s="194">
        <v>528.16999999999996</v>
      </c>
      <c r="I659" s="194">
        <v>22.67</v>
      </c>
      <c r="J659" s="194">
        <v>226.25</v>
      </c>
    </row>
    <row r="660" spans="1:10">
      <c r="A660" s="195">
        <v>2952</v>
      </c>
      <c r="B660" s="195">
        <v>1057.33</v>
      </c>
      <c r="C660" s="195">
        <v>386.42</v>
      </c>
      <c r="D660" s="195">
        <v>452.25</v>
      </c>
      <c r="E660" s="195">
        <v>528.91999999999996</v>
      </c>
      <c r="F660" s="195">
        <v>23.5</v>
      </c>
      <c r="G660" s="195">
        <v>226.33</v>
      </c>
      <c r="H660" s="195">
        <v>528.91999999999996</v>
      </c>
      <c r="I660" s="195">
        <v>23.5</v>
      </c>
      <c r="J660" s="195">
        <v>226.33</v>
      </c>
    </row>
    <row r="661" spans="1:10">
      <c r="A661" s="194">
        <v>2956.5</v>
      </c>
      <c r="B661" s="194">
        <v>1059</v>
      </c>
      <c r="C661" s="194">
        <v>388.33</v>
      </c>
      <c r="D661" s="194">
        <v>452.33</v>
      </c>
      <c r="E661" s="194">
        <v>529.75</v>
      </c>
      <c r="F661" s="194">
        <v>24.5</v>
      </c>
      <c r="G661" s="194">
        <v>226.33</v>
      </c>
      <c r="H661" s="194">
        <v>529.75</v>
      </c>
      <c r="I661" s="194">
        <v>24.5</v>
      </c>
      <c r="J661" s="194">
        <v>226.33</v>
      </c>
    </row>
    <row r="662" spans="1:10">
      <c r="A662" s="195">
        <v>2961</v>
      </c>
      <c r="B662" s="195">
        <v>1060.58</v>
      </c>
      <c r="C662" s="195">
        <v>390.08</v>
      </c>
      <c r="D662" s="195">
        <v>452.42</v>
      </c>
      <c r="E662" s="195">
        <v>530.58000000000004</v>
      </c>
      <c r="F662" s="195">
        <v>25.33</v>
      </c>
      <c r="G662" s="195">
        <v>226.42</v>
      </c>
      <c r="H662" s="195">
        <v>530.58000000000004</v>
      </c>
      <c r="I662" s="195">
        <v>25.33</v>
      </c>
      <c r="J662" s="195">
        <v>226.42</v>
      </c>
    </row>
    <row r="663" spans="1:10">
      <c r="A663" s="194">
        <v>2965.5</v>
      </c>
      <c r="B663" s="194">
        <v>1062.17</v>
      </c>
      <c r="C663" s="194">
        <v>391.83</v>
      </c>
      <c r="D663" s="194">
        <v>452.5</v>
      </c>
      <c r="E663" s="194">
        <v>531.41999999999996</v>
      </c>
      <c r="F663" s="194">
        <v>26.25</v>
      </c>
      <c r="G663" s="194">
        <v>226.5</v>
      </c>
      <c r="H663" s="194">
        <v>531.41999999999996</v>
      </c>
      <c r="I663" s="194">
        <v>26.25</v>
      </c>
      <c r="J663" s="194">
        <v>226.5</v>
      </c>
    </row>
    <row r="664" spans="1:10">
      <c r="A664" s="195">
        <v>2970</v>
      </c>
      <c r="B664" s="195">
        <v>1063.83</v>
      </c>
      <c r="C664" s="195">
        <v>393.67</v>
      </c>
      <c r="D664" s="195">
        <v>452.67</v>
      </c>
      <c r="E664" s="195">
        <v>532.16999999999996</v>
      </c>
      <c r="F664" s="195">
        <v>27.17</v>
      </c>
      <c r="G664" s="195">
        <v>226.5</v>
      </c>
      <c r="H664" s="195">
        <v>532.16999999999996</v>
      </c>
      <c r="I664" s="195">
        <v>27.17</v>
      </c>
      <c r="J664" s="195">
        <v>226.5</v>
      </c>
    </row>
    <row r="665" spans="1:10">
      <c r="A665" s="194">
        <v>2974.5</v>
      </c>
      <c r="B665" s="194">
        <v>1065.42</v>
      </c>
      <c r="C665" s="194">
        <v>395.42</v>
      </c>
      <c r="D665" s="194">
        <v>452.75</v>
      </c>
      <c r="E665" s="194">
        <v>533</v>
      </c>
      <c r="F665" s="194">
        <v>28.08</v>
      </c>
      <c r="G665" s="194">
        <v>226.58</v>
      </c>
      <c r="H665" s="194">
        <v>533</v>
      </c>
      <c r="I665" s="194">
        <v>28.08</v>
      </c>
      <c r="J665" s="194">
        <v>226.58</v>
      </c>
    </row>
    <row r="666" spans="1:10">
      <c r="A666" s="195">
        <v>2979</v>
      </c>
      <c r="B666" s="195">
        <v>1067</v>
      </c>
      <c r="C666" s="195">
        <v>397.25</v>
      </c>
      <c r="D666" s="195">
        <v>452.83</v>
      </c>
      <c r="E666" s="195">
        <v>533.83000000000004</v>
      </c>
      <c r="F666" s="195">
        <v>29</v>
      </c>
      <c r="G666" s="195">
        <v>226.58</v>
      </c>
      <c r="H666" s="195">
        <v>533.83000000000004</v>
      </c>
      <c r="I666" s="195">
        <v>29</v>
      </c>
      <c r="J666" s="195">
        <v>226.58</v>
      </c>
    </row>
    <row r="667" spans="1:10">
      <c r="A667" s="194">
        <v>2983.5</v>
      </c>
      <c r="B667" s="194">
        <v>1068.67</v>
      </c>
      <c r="C667" s="194">
        <v>399.08</v>
      </c>
      <c r="D667" s="194">
        <v>452.92</v>
      </c>
      <c r="E667" s="194">
        <v>534.58000000000004</v>
      </c>
      <c r="F667" s="194">
        <v>29.83</v>
      </c>
      <c r="G667" s="194">
        <v>226.67</v>
      </c>
      <c r="H667" s="194">
        <v>534.58000000000004</v>
      </c>
      <c r="I667" s="194">
        <v>29.83</v>
      </c>
      <c r="J667" s="194">
        <v>226.67</v>
      </c>
    </row>
    <row r="668" spans="1:10">
      <c r="A668" s="195">
        <v>2988</v>
      </c>
      <c r="B668" s="195">
        <v>1070.25</v>
      </c>
      <c r="C668" s="195">
        <v>400.83</v>
      </c>
      <c r="D668" s="195">
        <v>453.08</v>
      </c>
      <c r="E668" s="195">
        <v>535.41999999999996</v>
      </c>
      <c r="F668" s="195">
        <v>30.75</v>
      </c>
      <c r="G668" s="195">
        <v>226.75</v>
      </c>
      <c r="H668" s="195">
        <v>535.41999999999996</v>
      </c>
      <c r="I668" s="195">
        <v>30.75</v>
      </c>
      <c r="J668" s="195">
        <v>226.75</v>
      </c>
    </row>
    <row r="669" spans="1:10">
      <c r="A669" s="194">
        <v>2992.5</v>
      </c>
      <c r="B669" s="194">
        <v>1071.83</v>
      </c>
      <c r="C669" s="194">
        <v>402.58</v>
      </c>
      <c r="D669" s="194">
        <v>453.17</v>
      </c>
      <c r="E669" s="194">
        <v>536.25</v>
      </c>
      <c r="F669" s="194">
        <v>31.67</v>
      </c>
      <c r="G669" s="194">
        <v>226.75</v>
      </c>
      <c r="H669" s="194">
        <v>536.25</v>
      </c>
      <c r="I669" s="194">
        <v>31.67</v>
      </c>
      <c r="J669" s="194">
        <v>226.75</v>
      </c>
    </row>
    <row r="670" spans="1:10">
      <c r="A670" s="195">
        <v>2997</v>
      </c>
      <c r="B670" s="195">
        <v>1073.5</v>
      </c>
      <c r="C670" s="195">
        <v>404.42</v>
      </c>
      <c r="D670" s="195">
        <v>453.25</v>
      </c>
      <c r="E670" s="195">
        <v>537</v>
      </c>
      <c r="F670" s="195">
        <v>32.5</v>
      </c>
      <c r="G670" s="195">
        <v>226.83</v>
      </c>
      <c r="H670" s="195">
        <v>537</v>
      </c>
      <c r="I670" s="195">
        <v>32.5</v>
      </c>
      <c r="J670" s="195">
        <v>226.83</v>
      </c>
    </row>
    <row r="671" spans="1:10">
      <c r="A671" s="194">
        <v>3001.5</v>
      </c>
      <c r="B671" s="194">
        <v>1075.08</v>
      </c>
      <c r="C671" s="194">
        <v>406.25</v>
      </c>
      <c r="D671" s="194">
        <v>453.33</v>
      </c>
      <c r="E671" s="194">
        <v>537.83000000000004</v>
      </c>
      <c r="F671" s="194">
        <v>33.5</v>
      </c>
      <c r="G671" s="194">
        <v>226.83</v>
      </c>
      <c r="H671" s="194">
        <v>537.83000000000004</v>
      </c>
      <c r="I671" s="194">
        <v>33.5</v>
      </c>
      <c r="J671" s="194">
        <v>226.83</v>
      </c>
    </row>
    <row r="672" spans="1:10">
      <c r="A672" s="195">
        <v>3006</v>
      </c>
      <c r="B672" s="195">
        <v>1076.67</v>
      </c>
      <c r="C672" s="195">
        <v>408</v>
      </c>
      <c r="D672" s="195">
        <v>453.42</v>
      </c>
      <c r="E672" s="195">
        <v>538.66999999999996</v>
      </c>
      <c r="F672" s="195">
        <v>34.42</v>
      </c>
      <c r="G672" s="195">
        <v>226.92</v>
      </c>
      <c r="H672" s="195">
        <v>538.66999999999996</v>
      </c>
      <c r="I672" s="195">
        <v>34.42</v>
      </c>
      <c r="J672" s="195">
        <v>226.92</v>
      </c>
    </row>
    <row r="673" spans="1:10">
      <c r="A673" s="194">
        <v>3010.5</v>
      </c>
      <c r="B673" s="194">
        <v>1078.33</v>
      </c>
      <c r="C673" s="194">
        <v>409.83</v>
      </c>
      <c r="D673" s="194">
        <v>453.58</v>
      </c>
      <c r="E673" s="194">
        <v>539.41999999999996</v>
      </c>
      <c r="F673" s="194">
        <v>35.17</v>
      </c>
      <c r="G673" s="194">
        <v>227</v>
      </c>
      <c r="H673" s="194">
        <v>539.41999999999996</v>
      </c>
      <c r="I673" s="194">
        <v>35.17</v>
      </c>
      <c r="J673" s="194">
        <v>227</v>
      </c>
    </row>
    <row r="674" spans="1:10">
      <c r="A674" s="195">
        <v>3015</v>
      </c>
      <c r="B674" s="195">
        <v>1079.92</v>
      </c>
      <c r="C674" s="195">
        <v>411.58</v>
      </c>
      <c r="D674" s="195">
        <v>453.67</v>
      </c>
      <c r="E674" s="195">
        <v>540.25</v>
      </c>
      <c r="F674" s="195">
        <v>36.17</v>
      </c>
      <c r="G674" s="195">
        <v>227</v>
      </c>
      <c r="H674" s="195">
        <v>540.25</v>
      </c>
      <c r="I674" s="195">
        <v>36.17</v>
      </c>
      <c r="J674" s="195">
        <v>227</v>
      </c>
    </row>
    <row r="675" spans="1:10">
      <c r="A675" s="194">
        <v>3019.5</v>
      </c>
      <c r="B675" s="194">
        <v>1081.58</v>
      </c>
      <c r="C675" s="194">
        <v>413.5</v>
      </c>
      <c r="D675" s="194">
        <v>453.75</v>
      </c>
      <c r="E675" s="194">
        <v>541.08000000000004</v>
      </c>
      <c r="F675" s="194">
        <v>37.08</v>
      </c>
      <c r="G675" s="194">
        <v>227.08</v>
      </c>
      <c r="H675" s="194">
        <v>541.08000000000004</v>
      </c>
      <c r="I675" s="194">
        <v>37.08</v>
      </c>
      <c r="J675" s="194">
        <v>227.08</v>
      </c>
    </row>
    <row r="676" spans="1:10">
      <c r="A676" s="195">
        <v>3024</v>
      </c>
      <c r="B676" s="195">
        <v>1083.17</v>
      </c>
      <c r="C676" s="195">
        <v>415.25</v>
      </c>
      <c r="D676" s="195">
        <v>453.83</v>
      </c>
      <c r="E676" s="195">
        <v>541.83000000000004</v>
      </c>
      <c r="F676" s="195">
        <v>37.92</v>
      </c>
      <c r="G676" s="195">
        <v>227.08</v>
      </c>
      <c r="H676" s="195">
        <v>541.83000000000004</v>
      </c>
      <c r="I676" s="195">
        <v>37.92</v>
      </c>
      <c r="J676" s="195">
        <v>227.08</v>
      </c>
    </row>
    <row r="677" spans="1:10">
      <c r="A677" s="194">
        <v>3028.5</v>
      </c>
      <c r="B677" s="194">
        <v>1084.75</v>
      </c>
      <c r="C677" s="194">
        <v>416.92</v>
      </c>
      <c r="D677" s="194">
        <v>454</v>
      </c>
      <c r="E677" s="194">
        <v>542.66999999999996</v>
      </c>
      <c r="F677" s="194">
        <v>38.83</v>
      </c>
      <c r="G677" s="194">
        <v>227.17</v>
      </c>
      <c r="H677" s="194">
        <v>542.66999999999996</v>
      </c>
      <c r="I677" s="194">
        <v>38.83</v>
      </c>
      <c r="J677" s="194">
        <v>227.17</v>
      </c>
    </row>
    <row r="678" spans="1:10">
      <c r="A678" s="195">
        <v>3033</v>
      </c>
      <c r="B678" s="195">
        <v>1086.42</v>
      </c>
      <c r="C678" s="195">
        <v>418.83</v>
      </c>
      <c r="D678" s="195">
        <v>454.08</v>
      </c>
      <c r="E678" s="195">
        <v>543.5</v>
      </c>
      <c r="F678" s="195">
        <v>39.75</v>
      </c>
      <c r="G678" s="195">
        <v>227.25</v>
      </c>
      <c r="H678" s="195">
        <v>543.5</v>
      </c>
      <c r="I678" s="195">
        <v>39.75</v>
      </c>
      <c r="J678" s="195">
        <v>227.25</v>
      </c>
    </row>
    <row r="679" spans="1:10">
      <c r="A679" s="194">
        <v>3037.5</v>
      </c>
      <c r="B679" s="194">
        <v>1088</v>
      </c>
      <c r="C679" s="194">
        <v>420.58</v>
      </c>
      <c r="D679" s="194">
        <v>454.17</v>
      </c>
      <c r="E679" s="194">
        <v>544.25</v>
      </c>
      <c r="F679" s="194">
        <v>40.58</v>
      </c>
      <c r="G679" s="194">
        <v>227.25</v>
      </c>
      <c r="H679" s="194">
        <v>544.25</v>
      </c>
      <c r="I679" s="194">
        <v>40.58</v>
      </c>
      <c r="J679" s="194">
        <v>227.25</v>
      </c>
    </row>
    <row r="680" spans="1:10">
      <c r="A680" s="195">
        <v>3042</v>
      </c>
      <c r="B680" s="195">
        <v>1089.58</v>
      </c>
      <c r="C680" s="195">
        <v>422.42</v>
      </c>
      <c r="D680" s="195">
        <v>454.25</v>
      </c>
      <c r="E680" s="195">
        <v>545.08000000000004</v>
      </c>
      <c r="F680" s="195">
        <v>41.5</v>
      </c>
      <c r="G680" s="195">
        <v>227.33</v>
      </c>
      <c r="H680" s="195">
        <v>545.08000000000004</v>
      </c>
      <c r="I680" s="195">
        <v>41.5</v>
      </c>
      <c r="J680" s="195">
        <v>227.33</v>
      </c>
    </row>
    <row r="681" spans="1:10">
      <c r="A681" s="194">
        <v>3046.5</v>
      </c>
      <c r="B681" s="194">
        <v>1091.25</v>
      </c>
      <c r="C681" s="194">
        <v>424.25</v>
      </c>
      <c r="D681" s="194">
        <v>454.33</v>
      </c>
      <c r="E681" s="194">
        <v>545.91999999999996</v>
      </c>
      <c r="F681" s="194">
        <v>42.42</v>
      </c>
      <c r="G681" s="194">
        <v>227.42</v>
      </c>
      <c r="H681" s="194">
        <v>545.91999999999996</v>
      </c>
      <c r="I681" s="194">
        <v>42.42</v>
      </c>
      <c r="J681" s="194">
        <v>227.42</v>
      </c>
    </row>
    <row r="682" spans="1:10">
      <c r="A682" s="195">
        <v>3051</v>
      </c>
      <c r="B682" s="195">
        <v>1092.83</v>
      </c>
      <c r="C682" s="195">
        <v>426</v>
      </c>
      <c r="D682" s="195">
        <v>454.5</v>
      </c>
      <c r="E682" s="195">
        <v>546.66999999999996</v>
      </c>
      <c r="F682" s="195">
        <v>43.33</v>
      </c>
      <c r="G682" s="195">
        <v>227.42</v>
      </c>
      <c r="H682" s="195">
        <v>546.66999999999996</v>
      </c>
      <c r="I682" s="195">
        <v>43.33</v>
      </c>
      <c r="J682" s="195">
        <v>227.42</v>
      </c>
    </row>
    <row r="683" spans="1:10">
      <c r="A683" s="194">
        <v>3055.5</v>
      </c>
      <c r="B683" s="194">
        <v>1094.42</v>
      </c>
      <c r="C683" s="194">
        <v>427.75</v>
      </c>
      <c r="D683" s="194">
        <v>454.58</v>
      </c>
      <c r="E683" s="194">
        <v>547.5</v>
      </c>
      <c r="F683" s="194">
        <v>44.17</v>
      </c>
      <c r="G683" s="194">
        <v>227.5</v>
      </c>
      <c r="H683" s="194">
        <v>547.5</v>
      </c>
      <c r="I683" s="194">
        <v>44.17</v>
      </c>
      <c r="J683" s="194">
        <v>227.5</v>
      </c>
    </row>
    <row r="684" spans="1:10">
      <c r="A684" s="195">
        <v>3060</v>
      </c>
      <c r="B684" s="195">
        <v>1096.08</v>
      </c>
      <c r="C684" s="195">
        <v>429.58</v>
      </c>
      <c r="D684" s="195">
        <v>454.67</v>
      </c>
      <c r="E684" s="195">
        <v>548.33000000000004</v>
      </c>
      <c r="F684" s="195">
        <v>45.17</v>
      </c>
      <c r="G684" s="195">
        <v>227.5</v>
      </c>
      <c r="H684" s="195">
        <v>548.33000000000004</v>
      </c>
      <c r="I684" s="195">
        <v>45.17</v>
      </c>
      <c r="J684" s="195">
        <v>227.5</v>
      </c>
    </row>
    <row r="685" spans="1:10">
      <c r="A685" s="194">
        <v>3064.5</v>
      </c>
      <c r="B685" s="194">
        <v>1097.67</v>
      </c>
      <c r="C685" s="194">
        <v>431.42</v>
      </c>
      <c r="D685" s="194">
        <v>454.75</v>
      </c>
      <c r="E685" s="194">
        <v>549.08000000000004</v>
      </c>
      <c r="F685" s="194">
        <v>46</v>
      </c>
      <c r="G685" s="194">
        <v>227.58</v>
      </c>
      <c r="H685" s="194">
        <v>549.08000000000004</v>
      </c>
      <c r="I685" s="194">
        <v>46</v>
      </c>
      <c r="J685" s="194">
        <v>227.58</v>
      </c>
    </row>
    <row r="686" spans="1:10">
      <c r="A686" s="195">
        <v>3069</v>
      </c>
      <c r="B686" s="195">
        <v>1099.25</v>
      </c>
      <c r="C686" s="195">
        <v>433.17</v>
      </c>
      <c r="D686" s="195">
        <v>454.83</v>
      </c>
      <c r="E686" s="195">
        <v>549.91999999999996</v>
      </c>
      <c r="F686" s="195">
        <v>46.83</v>
      </c>
      <c r="G686" s="195">
        <v>227.67</v>
      </c>
      <c r="H686" s="195">
        <v>549.91999999999996</v>
      </c>
      <c r="I686" s="195">
        <v>46.83</v>
      </c>
      <c r="J686" s="195">
        <v>227.67</v>
      </c>
    </row>
    <row r="687" spans="1:10">
      <c r="A687" s="194">
        <v>3073.5</v>
      </c>
      <c r="B687" s="194">
        <v>1100.92</v>
      </c>
      <c r="C687" s="194">
        <v>435</v>
      </c>
      <c r="D687" s="194">
        <v>455</v>
      </c>
      <c r="E687" s="194">
        <v>550.75</v>
      </c>
      <c r="F687" s="194">
        <v>47.83</v>
      </c>
      <c r="G687" s="194">
        <v>227.67</v>
      </c>
      <c r="H687" s="194">
        <v>550.75</v>
      </c>
      <c r="I687" s="194">
        <v>47.83</v>
      </c>
      <c r="J687" s="194">
        <v>227.67</v>
      </c>
    </row>
    <row r="688" spans="1:10">
      <c r="A688" s="195">
        <v>3078</v>
      </c>
      <c r="B688" s="195">
        <v>1102.5</v>
      </c>
      <c r="C688" s="195">
        <v>436.75</v>
      </c>
      <c r="D688" s="195">
        <v>455.08</v>
      </c>
      <c r="E688" s="195">
        <v>551.5</v>
      </c>
      <c r="F688" s="195">
        <v>48.67</v>
      </c>
      <c r="G688" s="195">
        <v>227.75</v>
      </c>
      <c r="H688" s="195">
        <v>551.5</v>
      </c>
      <c r="I688" s="195">
        <v>48.67</v>
      </c>
      <c r="J688" s="195">
        <v>227.75</v>
      </c>
    </row>
    <row r="689" spans="1:10">
      <c r="A689" s="194">
        <v>3082.5</v>
      </c>
      <c r="B689" s="194">
        <v>1104.08</v>
      </c>
      <c r="C689" s="194">
        <v>438.5</v>
      </c>
      <c r="D689" s="194">
        <v>455.17</v>
      </c>
      <c r="E689" s="194">
        <v>552.33000000000004</v>
      </c>
      <c r="F689" s="194">
        <v>49.67</v>
      </c>
      <c r="G689" s="194">
        <v>227.75</v>
      </c>
      <c r="H689" s="194">
        <v>552.33000000000004</v>
      </c>
      <c r="I689" s="194">
        <v>49.67</v>
      </c>
      <c r="J689" s="194">
        <v>227.75</v>
      </c>
    </row>
    <row r="690" spans="1:10">
      <c r="A690" s="195">
        <v>3087</v>
      </c>
      <c r="B690" s="195">
        <v>1105.75</v>
      </c>
      <c r="C690" s="195">
        <v>440.42</v>
      </c>
      <c r="D690" s="195">
        <v>455.25</v>
      </c>
      <c r="E690" s="195">
        <v>553.16999999999996</v>
      </c>
      <c r="F690" s="195">
        <v>50.5</v>
      </c>
      <c r="G690" s="195">
        <v>227.83</v>
      </c>
      <c r="H690" s="195">
        <v>553.16999999999996</v>
      </c>
      <c r="I690" s="195">
        <v>50.5</v>
      </c>
      <c r="J690" s="195">
        <v>227.83</v>
      </c>
    </row>
    <row r="691" spans="1:10">
      <c r="A691" s="194">
        <v>3091.5</v>
      </c>
      <c r="B691" s="194">
        <v>1107.33</v>
      </c>
      <c r="C691" s="194">
        <v>442.08</v>
      </c>
      <c r="D691" s="194">
        <v>455.42</v>
      </c>
      <c r="E691" s="194">
        <v>553.91999999999996</v>
      </c>
      <c r="F691" s="194">
        <v>51.33</v>
      </c>
      <c r="G691" s="194">
        <v>227.92</v>
      </c>
      <c r="H691" s="194">
        <v>553.91999999999996</v>
      </c>
      <c r="I691" s="194">
        <v>51.33</v>
      </c>
      <c r="J691" s="194">
        <v>227.92</v>
      </c>
    </row>
    <row r="692" spans="1:10">
      <c r="A692" s="195">
        <v>3096</v>
      </c>
      <c r="B692" s="195">
        <v>1108.92</v>
      </c>
      <c r="C692" s="195">
        <v>443.92</v>
      </c>
      <c r="D692" s="195">
        <v>455.5</v>
      </c>
      <c r="E692" s="195">
        <v>554.75</v>
      </c>
      <c r="F692" s="195">
        <v>52.33</v>
      </c>
      <c r="G692" s="195">
        <v>227.92</v>
      </c>
      <c r="H692" s="195">
        <v>554.75</v>
      </c>
      <c r="I692" s="195">
        <v>52.33</v>
      </c>
      <c r="J692" s="195">
        <v>227.92</v>
      </c>
    </row>
    <row r="693" spans="1:10">
      <c r="A693" s="194">
        <v>3100.5</v>
      </c>
      <c r="B693" s="194">
        <v>1110.58</v>
      </c>
      <c r="C693" s="194">
        <v>445.75</v>
      </c>
      <c r="D693" s="194">
        <v>455.58</v>
      </c>
      <c r="E693" s="194">
        <v>555.58000000000004</v>
      </c>
      <c r="F693" s="194">
        <v>53.17</v>
      </c>
      <c r="G693" s="194">
        <v>228</v>
      </c>
      <c r="H693" s="194">
        <v>555.58000000000004</v>
      </c>
      <c r="I693" s="194">
        <v>53.17</v>
      </c>
      <c r="J693" s="194">
        <v>228</v>
      </c>
    </row>
    <row r="694" spans="1:10">
      <c r="A694" s="195">
        <v>3105</v>
      </c>
      <c r="B694" s="195">
        <v>1112.17</v>
      </c>
      <c r="C694" s="195">
        <v>447.58</v>
      </c>
      <c r="D694" s="195">
        <v>455.67</v>
      </c>
      <c r="E694" s="195">
        <v>556.33000000000004</v>
      </c>
      <c r="F694" s="195">
        <v>54.08</v>
      </c>
      <c r="G694" s="195">
        <v>228</v>
      </c>
      <c r="H694" s="195">
        <v>556.33000000000004</v>
      </c>
      <c r="I694" s="195">
        <v>54.08</v>
      </c>
      <c r="J694" s="195">
        <v>228</v>
      </c>
    </row>
    <row r="695" spans="1:10">
      <c r="A695" s="194">
        <v>3109.5</v>
      </c>
      <c r="B695" s="194">
        <v>1113.75</v>
      </c>
      <c r="C695" s="194">
        <v>449.33</v>
      </c>
      <c r="D695" s="194">
        <v>455.75</v>
      </c>
      <c r="E695" s="194">
        <v>557.16999999999996</v>
      </c>
      <c r="F695" s="194">
        <v>55</v>
      </c>
      <c r="G695" s="194">
        <v>228.08</v>
      </c>
      <c r="H695" s="194">
        <v>557.16999999999996</v>
      </c>
      <c r="I695" s="194">
        <v>55</v>
      </c>
      <c r="J695" s="194">
        <v>228.08</v>
      </c>
    </row>
    <row r="696" spans="1:10">
      <c r="A696" s="195">
        <v>3114</v>
      </c>
      <c r="B696" s="195">
        <v>1115.42</v>
      </c>
      <c r="C696" s="195">
        <v>451.08</v>
      </c>
      <c r="D696" s="195">
        <v>455.92</v>
      </c>
      <c r="E696" s="195">
        <v>558</v>
      </c>
      <c r="F696" s="195">
        <v>55.92</v>
      </c>
      <c r="G696" s="195">
        <v>228.17</v>
      </c>
      <c r="H696" s="195">
        <v>558</v>
      </c>
      <c r="I696" s="195">
        <v>55.92</v>
      </c>
      <c r="J696" s="195">
        <v>228.17</v>
      </c>
    </row>
    <row r="697" spans="1:10">
      <c r="A697" s="194">
        <v>3118.5</v>
      </c>
      <c r="B697" s="194">
        <v>1117</v>
      </c>
      <c r="C697" s="194">
        <v>452.92</v>
      </c>
      <c r="D697" s="194">
        <v>456</v>
      </c>
      <c r="E697" s="194">
        <v>558.83000000000004</v>
      </c>
      <c r="F697" s="194">
        <v>56.83</v>
      </c>
      <c r="G697" s="194">
        <v>228.17</v>
      </c>
      <c r="H697" s="194">
        <v>558.83000000000004</v>
      </c>
      <c r="I697" s="194">
        <v>56.83</v>
      </c>
      <c r="J697" s="194">
        <v>228.17</v>
      </c>
    </row>
    <row r="698" spans="1:10">
      <c r="A698" s="195">
        <v>3123</v>
      </c>
      <c r="B698" s="195">
        <v>1118.58</v>
      </c>
      <c r="C698" s="195">
        <v>454.67</v>
      </c>
      <c r="D698" s="195">
        <v>456.08</v>
      </c>
      <c r="E698" s="195">
        <v>559.58000000000004</v>
      </c>
      <c r="F698" s="195">
        <v>57.67</v>
      </c>
      <c r="G698" s="195">
        <v>228.25</v>
      </c>
      <c r="H698" s="195">
        <v>559.58000000000004</v>
      </c>
      <c r="I698" s="195">
        <v>57.67</v>
      </c>
      <c r="J698" s="195">
        <v>228.25</v>
      </c>
    </row>
    <row r="699" spans="1:10">
      <c r="A699" s="194">
        <v>3127.5</v>
      </c>
      <c r="B699" s="194">
        <v>1120.25</v>
      </c>
      <c r="C699" s="194">
        <v>456.58</v>
      </c>
      <c r="D699" s="194">
        <v>456.17</v>
      </c>
      <c r="E699" s="194">
        <v>560.41999999999996</v>
      </c>
      <c r="F699" s="194">
        <v>58.58</v>
      </c>
      <c r="G699" s="194">
        <v>228.33</v>
      </c>
      <c r="H699" s="194">
        <v>560.41999999999996</v>
      </c>
      <c r="I699" s="194">
        <v>58.58</v>
      </c>
      <c r="J699" s="194">
        <v>228.33</v>
      </c>
    </row>
    <row r="700" spans="1:10">
      <c r="A700" s="195">
        <v>3132</v>
      </c>
      <c r="B700" s="195">
        <v>1121.83</v>
      </c>
      <c r="C700" s="195">
        <v>458.25</v>
      </c>
      <c r="D700" s="195">
        <v>456.33</v>
      </c>
      <c r="E700" s="195">
        <v>561.25</v>
      </c>
      <c r="F700" s="195">
        <v>59.5</v>
      </c>
      <c r="G700" s="195">
        <v>228.33</v>
      </c>
      <c r="H700" s="195">
        <v>561.25</v>
      </c>
      <c r="I700" s="195">
        <v>59.5</v>
      </c>
      <c r="J700" s="195">
        <v>228.33</v>
      </c>
    </row>
    <row r="701" spans="1:10">
      <c r="A701" s="194">
        <v>3136.5</v>
      </c>
      <c r="B701" s="194">
        <v>1123.42</v>
      </c>
      <c r="C701" s="194">
        <v>460.08</v>
      </c>
      <c r="D701" s="194">
        <v>456.42</v>
      </c>
      <c r="E701" s="194">
        <v>562</v>
      </c>
      <c r="F701" s="194">
        <v>60.33</v>
      </c>
      <c r="G701" s="194">
        <v>228.42</v>
      </c>
      <c r="H701" s="194">
        <v>562</v>
      </c>
      <c r="I701" s="194">
        <v>60.33</v>
      </c>
      <c r="J701" s="194">
        <v>228.42</v>
      </c>
    </row>
    <row r="702" spans="1:10">
      <c r="A702" s="195">
        <v>3141</v>
      </c>
      <c r="B702" s="195">
        <v>1125.08</v>
      </c>
      <c r="C702" s="195">
        <v>461.92</v>
      </c>
      <c r="D702" s="195">
        <v>456.5</v>
      </c>
      <c r="E702" s="195">
        <v>562.83000000000004</v>
      </c>
      <c r="F702" s="195">
        <v>61.33</v>
      </c>
      <c r="G702" s="195">
        <v>228.42</v>
      </c>
      <c r="H702" s="195">
        <v>562.83000000000004</v>
      </c>
      <c r="I702" s="195">
        <v>61.33</v>
      </c>
      <c r="J702" s="195">
        <v>228.42</v>
      </c>
    </row>
    <row r="703" spans="1:10">
      <c r="A703" s="194">
        <v>3145.5</v>
      </c>
      <c r="B703" s="194">
        <v>1126.67</v>
      </c>
      <c r="C703" s="194">
        <v>463.67</v>
      </c>
      <c r="D703" s="194">
        <v>456.58</v>
      </c>
      <c r="E703" s="194">
        <v>563.66999999999996</v>
      </c>
      <c r="F703" s="194">
        <v>62.25</v>
      </c>
      <c r="G703" s="194">
        <v>228.5</v>
      </c>
      <c r="H703" s="194">
        <v>563.66999999999996</v>
      </c>
      <c r="I703" s="194">
        <v>62.25</v>
      </c>
      <c r="J703" s="194">
        <v>228.5</v>
      </c>
    </row>
    <row r="704" spans="1:10">
      <c r="A704" s="195">
        <v>3150</v>
      </c>
      <c r="B704" s="195">
        <v>1128.25</v>
      </c>
      <c r="C704" s="195">
        <v>465.5</v>
      </c>
      <c r="D704" s="195">
        <v>456.67</v>
      </c>
      <c r="E704" s="195">
        <v>564.41999999999996</v>
      </c>
      <c r="F704" s="195">
        <v>63</v>
      </c>
      <c r="G704" s="195">
        <v>228.58</v>
      </c>
      <c r="H704" s="195">
        <v>564.41999999999996</v>
      </c>
      <c r="I704" s="195">
        <v>63</v>
      </c>
      <c r="J704" s="195">
        <v>228.58</v>
      </c>
    </row>
    <row r="705" spans="1:10">
      <c r="A705" s="194">
        <v>3154.5</v>
      </c>
      <c r="B705" s="194">
        <v>1129.92</v>
      </c>
      <c r="C705" s="194">
        <v>467.25</v>
      </c>
      <c r="D705" s="194">
        <v>456.83</v>
      </c>
      <c r="E705" s="194">
        <v>565.25</v>
      </c>
      <c r="F705" s="194">
        <v>64</v>
      </c>
      <c r="G705" s="194">
        <v>228.58</v>
      </c>
      <c r="H705" s="194">
        <v>565.25</v>
      </c>
      <c r="I705" s="194">
        <v>64</v>
      </c>
      <c r="J705" s="194">
        <v>228.58</v>
      </c>
    </row>
    <row r="706" spans="1:10">
      <c r="A706" s="195">
        <v>3159</v>
      </c>
      <c r="B706" s="195">
        <v>1131.5</v>
      </c>
      <c r="C706" s="195">
        <v>469.08</v>
      </c>
      <c r="D706" s="195">
        <v>456.92</v>
      </c>
      <c r="E706" s="195">
        <v>566.08000000000004</v>
      </c>
      <c r="F706" s="195">
        <v>64.92</v>
      </c>
      <c r="G706" s="195">
        <v>228.67</v>
      </c>
      <c r="H706" s="195">
        <v>566.08000000000004</v>
      </c>
      <c r="I706" s="195">
        <v>64.92</v>
      </c>
      <c r="J706" s="195">
        <v>228.67</v>
      </c>
    </row>
    <row r="707" spans="1:10">
      <c r="A707" s="194">
        <v>3163.5</v>
      </c>
      <c r="B707" s="194">
        <v>1133.08</v>
      </c>
      <c r="C707" s="194">
        <v>470.83</v>
      </c>
      <c r="D707" s="194">
        <v>457</v>
      </c>
      <c r="E707" s="194">
        <v>566.83000000000004</v>
      </c>
      <c r="F707" s="194">
        <v>65.75</v>
      </c>
      <c r="G707" s="194">
        <v>228.67</v>
      </c>
      <c r="H707" s="194">
        <v>566.83000000000004</v>
      </c>
      <c r="I707" s="194">
        <v>65.75</v>
      </c>
      <c r="J707" s="194">
        <v>228.67</v>
      </c>
    </row>
    <row r="708" spans="1:10">
      <c r="A708" s="195">
        <v>3168</v>
      </c>
      <c r="B708" s="195">
        <v>1134.75</v>
      </c>
      <c r="C708" s="195">
        <v>472.67</v>
      </c>
      <c r="D708" s="195">
        <v>457.08</v>
      </c>
      <c r="E708" s="195">
        <v>567.66999999999996</v>
      </c>
      <c r="F708" s="195">
        <v>66.67</v>
      </c>
      <c r="G708" s="195">
        <v>228.75</v>
      </c>
      <c r="H708" s="195">
        <v>567.66999999999996</v>
      </c>
      <c r="I708" s="195">
        <v>66.67</v>
      </c>
      <c r="J708" s="195">
        <v>228.75</v>
      </c>
    </row>
    <row r="709" spans="1:10">
      <c r="A709" s="194">
        <v>3172.5</v>
      </c>
      <c r="B709" s="194">
        <v>1136.33</v>
      </c>
      <c r="C709" s="194">
        <v>474.42</v>
      </c>
      <c r="D709" s="194">
        <v>457.25</v>
      </c>
      <c r="E709" s="194">
        <v>568.5</v>
      </c>
      <c r="F709" s="194">
        <v>67.58</v>
      </c>
      <c r="G709" s="194">
        <v>228.83</v>
      </c>
      <c r="H709" s="194">
        <v>568.5</v>
      </c>
      <c r="I709" s="194">
        <v>67.58</v>
      </c>
      <c r="J709" s="194">
        <v>228.83</v>
      </c>
    </row>
    <row r="710" spans="1:10">
      <c r="A710" s="195">
        <v>3177</v>
      </c>
      <c r="B710" s="195">
        <v>1138</v>
      </c>
      <c r="C710" s="195">
        <v>476.25</v>
      </c>
      <c r="D710" s="195">
        <v>457.33</v>
      </c>
      <c r="E710" s="195">
        <v>569.25</v>
      </c>
      <c r="F710" s="195">
        <v>68.5</v>
      </c>
      <c r="G710" s="195">
        <v>228.83</v>
      </c>
      <c r="H710" s="195">
        <v>569.25</v>
      </c>
      <c r="I710" s="195">
        <v>68.5</v>
      </c>
      <c r="J710" s="195">
        <v>228.83</v>
      </c>
    </row>
    <row r="711" spans="1:10">
      <c r="A711" s="194">
        <v>3181.5</v>
      </c>
      <c r="B711" s="194">
        <v>1139.58</v>
      </c>
      <c r="C711" s="194">
        <v>478.08</v>
      </c>
      <c r="D711" s="194">
        <v>457.42</v>
      </c>
      <c r="E711" s="194">
        <v>570.08000000000004</v>
      </c>
      <c r="F711" s="194">
        <v>69.33</v>
      </c>
      <c r="G711" s="194">
        <v>228.92</v>
      </c>
      <c r="H711" s="194">
        <v>570.08000000000004</v>
      </c>
      <c r="I711" s="194">
        <v>69.33</v>
      </c>
      <c r="J711" s="194">
        <v>228.92</v>
      </c>
    </row>
    <row r="712" spans="1:10">
      <c r="A712" s="195">
        <v>3186</v>
      </c>
      <c r="B712" s="195">
        <v>1141.17</v>
      </c>
      <c r="C712" s="195">
        <v>479.83</v>
      </c>
      <c r="D712" s="195">
        <v>457.5</v>
      </c>
      <c r="E712" s="195">
        <v>570.91999999999996</v>
      </c>
      <c r="F712" s="195">
        <v>70.33</v>
      </c>
      <c r="G712" s="195">
        <v>228.92</v>
      </c>
      <c r="H712" s="195">
        <v>570.91999999999996</v>
      </c>
      <c r="I712" s="195">
        <v>70.33</v>
      </c>
      <c r="J712" s="195">
        <v>228.92</v>
      </c>
    </row>
    <row r="713" spans="1:10">
      <c r="A713" s="194">
        <v>3190.5</v>
      </c>
      <c r="B713" s="194">
        <v>1142.83</v>
      </c>
      <c r="C713" s="194">
        <v>481.75</v>
      </c>
      <c r="D713" s="194">
        <v>457.58</v>
      </c>
      <c r="E713" s="194">
        <v>571.66999999999996</v>
      </c>
      <c r="F713" s="194">
        <v>71.17</v>
      </c>
      <c r="G713" s="194">
        <v>229</v>
      </c>
      <c r="H713" s="194">
        <v>571.66999999999996</v>
      </c>
      <c r="I713" s="194">
        <v>71.17</v>
      </c>
      <c r="J713" s="194">
        <v>229</v>
      </c>
    </row>
    <row r="714" spans="1:10">
      <c r="A714" s="195">
        <v>3195</v>
      </c>
      <c r="B714" s="195">
        <v>1144.42</v>
      </c>
      <c r="C714" s="195">
        <v>483.42</v>
      </c>
      <c r="D714" s="195">
        <v>457.75</v>
      </c>
      <c r="E714" s="195">
        <v>572.5</v>
      </c>
      <c r="F714" s="195">
        <v>72</v>
      </c>
      <c r="G714" s="195">
        <v>229.08</v>
      </c>
      <c r="H714" s="195">
        <v>572.5</v>
      </c>
      <c r="I714" s="195">
        <v>72</v>
      </c>
      <c r="J714" s="195">
        <v>229.08</v>
      </c>
    </row>
    <row r="715" spans="1:10">
      <c r="A715" s="194">
        <v>3199.5</v>
      </c>
      <c r="B715" s="194">
        <v>1146</v>
      </c>
      <c r="C715" s="194">
        <v>485.17</v>
      </c>
      <c r="D715" s="194">
        <v>457.83</v>
      </c>
      <c r="E715" s="194">
        <v>573.33000000000004</v>
      </c>
      <c r="F715" s="194">
        <v>73</v>
      </c>
      <c r="G715" s="194">
        <v>229.08</v>
      </c>
      <c r="H715" s="194">
        <v>573.33000000000004</v>
      </c>
      <c r="I715" s="194">
        <v>73</v>
      </c>
      <c r="J715" s="194">
        <v>229.08</v>
      </c>
    </row>
    <row r="716" spans="1:10">
      <c r="A716" s="195">
        <v>3204</v>
      </c>
      <c r="B716" s="195">
        <v>1147.58</v>
      </c>
      <c r="C716" s="195">
        <v>487</v>
      </c>
      <c r="D716" s="195">
        <v>457.92</v>
      </c>
      <c r="E716" s="195">
        <v>574.08000000000004</v>
      </c>
      <c r="F716" s="195">
        <v>73.83</v>
      </c>
      <c r="G716" s="195">
        <v>229.17</v>
      </c>
      <c r="H716" s="195">
        <v>574.16999999999996</v>
      </c>
      <c r="I716" s="195">
        <v>73.92</v>
      </c>
      <c r="J716" s="195">
        <v>229.17</v>
      </c>
    </row>
    <row r="717" spans="1:10">
      <c r="A717" s="194">
        <v>3208.5</v>
      </c>
      <c r="B717" s="194">
        <v>1149.25</v>
      </c>
      <c r="C717" s="194">
        <v>488.83</v>
      </c>
      <c r="D717" s="194">
        <v>458</v>
      </c>
      <c r="E717" s="194">
        <v>574.91999999999996</v>
      </c>
      <c r="F717" s="194">
        <v>74.75</v>
      </c>
      <c r="G717" s="194">
        <v>229.25</v>
      </c>
      <c r="H717" s="194">
        <v>575.83000000000004</v>
      </c>
      <c r="I717" s="194">
        <v>75.67</v>
      </c>
      <c r="J717" s="194">
        <v>229.25</v>
      </c>
    </row>
    <row r="718" spans="1:10">
      <c r="A718" s="195">
        <v>3213</v>
      </c>
      <c r="B718" s="195">
        <v>1151</v>
      </c>
      <c r="C718" s="195">
        <v>490.75</v>
      </c>
      <c r="D718" s="195">
        <v>458.17</v>
      </c>
      <c r="E718" s="195">
        <v>575.75</v>
      </c>
      <c r="F718" s="195">
        <v>75.67</v>
      </c>
      <c r="G718" s="195">
        <v>229.25</v>
      </c>
      <c r="H718" s="195">
        <v>577.58000000000004</v>
      </c>
      <c r="I718" s="195">
        <v>77.5</v>
      </c>
      <c r="J718" s="195">
        <v>229.25</v>
      </c>
    </row>
    <row r="719" spans="1:10">
      <c r="A719" s="194">
        <v>3217.5</v>
      </c>
      <c r="B719" s="194">
        <v>1152.67</v>
      </c>
      <c r="C719" s="194">
        <v>492.58</v>
      </c>
      <c r="D719" s="194">
        <v>458.25</v>
      </c>
      <c r="E719" s="194">
        <v>576.5</v>
      </c>
      <c r="F719" s="194">
        <v>76.5</v>
      </c>
      <c r="G719" s="194">
        <v>229.33</v>
      </c>
      <c r="H719" s="194">
        <v>579.25</v>
      </c>
      <c r="I719" s="194">
        <v>79.25</v>
      </c>
      <c r="J719" s="194">
        <v>229.33</v>
      </c>
    </row>
    <row r="720" spans="1:10">
      <c r="A720" s="195">
        <v>3222</v>
      </c>
      <c r="B720" s="195">
        <v>1154.33</v>
      </c>
      <c r="C720" s="195">
        <v>494.5</v>
      </c>
      <c r="D720" s="195">
        <v>458.33</v>
      </c>
      <c r="E720" s="195">
        <v>577.33000000000004</v>
      </c>
      <c r="F720" s="195">
        <v>77.5</v>
      </c>
      <c r="G720" s="195">
        <v>229.33</v>
      </c>
      <c r="H720" s="195">
        <v>580.91999999999996</v>
      </c>
      <c r="I720" s="195">
        <v>81.08</v>
      </c>
      <c r="J720" s="195">
        <v>229.33</v>
      </c>
    </row>
    <row r="721" spans="1:10">
      <c r="A721" s="194">
        <v>3226.5</v>
      </c>
      <c r="B721" s="194">
        <v>1156</v>
      </c>
      <c r="C721" s="194">
        <v>496.33</v>
      </c>
      <c r="D721" s="194">
        <v>458.42</v>
      </c>
      <c r="E721" s="194">
        <v>578.16999999999996</v>
      </c>
      <c r="F721" s="194">
        <v>78.33</v>
      </c>
      <c r="G721" s="194">
        <v>229.42</v>
      </c>
      <c r="H721" s="194">
        <v>582.58000000000004</v>
      </c>
      <c r="I721" s="194">
        <v>82.75</v>
      </c>
      <c r="J721" s="194">
        <v>229.42</v>
      </c>
    </row>
    <row r="722" spans="1:10">
      <c r="A722" s="195">
        <v>3231</v>
      </c>
      <c r="B722" s="195">
        <v>1157.75</v>
      </c>
      <c r="C722" s="195">
        <v>498.25</v>
      </c>
      <c r="D722" s="195">
        <v>458.5</v>
      </c>
      <c r="E722" s="195">
        <v>578.91999999999996</v>
      </c>
      <c r="F722" s="195">
        <v>79.17</v>
      </c>
      <c r="G722" s="195">
        <v>229.5</v>
      </c>
      <c r="H722" s="195">
        <v>584.33000000000004</v>
      </c>
      <c r="I722" s="195">
        <v>84.58</v>
      </c>
      <c r="J722" s="195">
        <v>229.5</v>
      </c>
    </row>
    <row r="723" spans="1:10">
      <c r="A723" s="194">
        <v>3235.5</v>
      </c>
      <c r="B723" s="194">
        <v>1159.42</v>
      </c>
      <c r="C723" s="194">
        <v>500.08</v>
      </c>
      <c r="D723" s="194">
        <v>458.67</v>
      </c>
      <c r="E723" s="194">
        <v>579.75</v>
      </c>
      <c r="F723" s="194">
        <v>80.17</v>
      </c>
      <c r="G723" s="194">
        <v>229.5</v>
      </c>
      <c r="H723" s="194">
        <v>586</v>
      </c>
      <c r="I723" s="194">
        <v>86.42</v>
      </c>
      <c r="J723" s="194">
        <v>229.5</v>
      </c>
    </row>
    <row r="724" spans="1:10">
      <c r="A724" s="195">
        <v>3240</v>
      </c>
      <c r="B724" s="195">
        <v>1161.08</v>
      </c>
      <c r="C724" s="195">
        <v>501.92</v>
      </c>
      <c r="D724" s="195">
        <v>458.75</v>
      </c>
      <c r="E724" s="195">
        <v>580.58000000000004</v>
      </c>
      <c r="F724" s="195">
        <v>81.08</v>
      </c>
      <c r="G724" s="195">
        <v>229.58</v>
      </c>
      <c r="H724" s="195">
        <v>587.66999999999996</v>
      </c>
      <c r="I724" s="195">
        <v>88.17</v>
      </c>
      <c r="J724" s="195">
        <v>229.58</v>
      </c>
    </row>
    <row r="725" spans="1:10">
      <c r="A725" s="194">
        <v>3244.5</v>
      </c>
      <c r="B725" s="194">
        <v>1162.75</v>
      </c>
      <c r="C725" s="194">
        <v>503.83</v>
      </c>
      <c r="D725" s="194">
        <v>458.83</v>
      </c>
      <c r="E725" s="194">
        <v>581.33000000000004</v>
      </c>
      <c r="F725" s="194">
        <v>81.92</v>
      </c>
      <c r="G725" s="194">
        <v>229.58</v>
      </c>
      <c r="H725" s="194">
        <v>589.33000000000004</v>
      </c>
      <c r="I725" s="194">
        <v>89.92</v>
      </c>
      <c r="J725" s="194">
        <v>229.58</v>
      </c>
    </row>
    <row r="726" spans="1:10">
      <c r="A726" s="195">
        <v>3249</v>
      </c>
      <c r="B726" s="195">
        <v>1164.5</v>
      </c>
      <c r="C726" s="195">
        <v>505.75</v>
      </c>
      <c r="D726" s="195">
        <v>458.92</v>
      </c>
      <c r="E726" s="195">
        <v>582.16999999999996</v>
      </c>
      <c r="F726" s="195">
        <v>82.83</v>
      </c>
      <c r="G726" s="195">
        <v>229.67</v>
      </c>
      <c r="H726" s="195">
        <v>591.08000000000004</v>
      </c>
      <c r="I726" s="195">
        <v>91.75</v>
      </c>
      <c r="J726" s="195">
        <v>229.67</v>
      </c>
    </row>
    <row r="727" spans="1:10">
      <c r="A727" s="194">
        <v>3253.5</v>
      </c>
      <c r="B727" s="194">
        <v>1166.17</v>
      </c>
      <c r="C727" s="194">
        <v>507.67</v>
      </c>
      <c r="D727" s="194">
        <v>459</v>
      </c>
      <c r="E727" s="194">
        <v>583</v>
      </c>
      <c r="F727" s="194">
        <v>83.75</v>
      </c>
      <c r="G727" s="194">
        <v>229.75</v>
      </c>
      <c r="H727" s="194">
        <v>592.75</v>
      </c>
      <c r="I727" s="194">
        <v>93.5</v>
      </c>
      <c r="J727" s="194">
        <v>229.75</v>
      </c>
    </row>
    <row r="728" spans="1:10">
      <c r="A728" s="195">
        <v>3258</v>
      </c>
      <c r="B728" s="195">
        <v>1167.83</v>
      </c>
      <c r="C728" s="195">
        <v>509.42</v>
      </c>
      <c r="D728" s="195">
        <v>459.17</v>
      </c>
      <c r="E728" s="195">
        <v>583.83000000000004</v>
      </c>
      <c r="F728" s="195">
        <v>84.67</v>
      </c>
      <c r="G728" s="195">
        <v>229.75</v>
      </c>
      <c r="H728" s="195">
        <v>594.41999999999996</v>
      </c>
      <c r="I728" s="195">
        <v>95.25</v>
      </c>
      <c r="J728" s="195">
        <v>229.75</v>
      </c>
    </row>
    <row r="729" spans="1:10">
      <c r="A729" s="194">
        <v>3262.5</v>
      </c>
      <c r="B729" s="194">
        <v>1169.5</v>
      </c>
      <c r="C729" s="194">
        <v>511.25</v>
      </c>
      <c r="D729" s="194">
        <v>459.25</v>
      </c>
      <c r="E729" s="194">
        <v>584.58000000000004</v>
      </c>
      <c r="F729" s="194">
        <v>85.5</v>
      </c>
      <c r="G729" s="194">
        <v>229.83</v>
      </c>
      <c r="H729" s="194">
        <v>596.08000000000004</v>
      </c>
      <c r="I729" s="194">
        <v>97</v>
      </c>
      <c r="J729" s="194">
        <v>229.83</v>
      </c>
    </row>
    <row r="730" spans="1:10">
      <c r="A730" s="195">
        <v>3267</v>
      </c>
      <c r="B730" s="195">
        <v>1171.17</v>
      </c>
      <c r="C730" s="195">
        <v>513.16999999999996</v>
      </c>
      <c r="D730" s="195">
        <v>459.33</v>
      </c>
      <c r="E730" s="195">
        <v>585.41999999999996</v>
      </c>
      <c r="F730" s="195">
        <v>86.5</v>
      </c>
      <c r="G730" s="195">
        <v>229.83</v>
      </c>
      <c r="H730" s="195">
        <v>597.75</v>
      </c>
      <c r="I730" s="195">
        <v>98.83</v>
      </c>
      <c r="J730" s="195">
        <v>229.83</v>
      </c>
    </row>
    <row r="731" spans="1:10">
      <c r="A731" s="194">
        <v>3271.5</v>
      </c>
      <c r="B731" s="194">
        <v>1172.92</v>
      </c>
      <c r="C731" s="194">
        <v>515.08000000000004</v>
      </c>
      <c r="D731" s="194">
        <v>459.42</v>
      </c>
      <c r="E731" s="194">
        <v>586.25</v>
      </c>
      <c r="F731" s="194">
        <v>87.42</v>
      </c>
      <c r="G731" s="194">
        <v>229.92</v>
      </c>
      <c r="H731" s="194">
        <v>599.5</v>
      </c>
      <c r="I731" s="194">
        <v>100.67</v>
      </c>
      <c r="J731" s="194">
        <v>229.92</v>
      </c>
    </row>
    <row r="732" spans="1:10">
      <c r="A732" s="195">
        <v>3276</v>
      </c>
      <c r="B732" s="195">
        <v>1174.58</v>
      </c>
      <c r="C732" s="195">
        <v>516.91999999999996</v>
      </c>
      <c r="D732" s="195">
        <v>459.58</v>
      </c>
      <c r="E732" s="195">
        <v>587</v>
      </c>
      <c r="F732" s="195">
        <v>88.17</v>
      </c>
      <c r="G732" s="195">
        <v>230</v>
      </c>
      <c r="H732" s="195">
        <v>601.16999999999996</v>
      </c>
      <c r="I732" s="195">
        <v>102.33</v>
      </c>
      <c r="J732" s="195">
        <v>230</v>
      </c>
    </row>
    <row r="733" spans="1:10">
      <c r="A733" s="194">
        <v>3280.5</v>
      </c>
      <c r="B733" s="194">
        <v>1176.25</v>
      </c>
      <c r="C733" s="194">
        <v>518.75</v>
      </c>
      <c r="D733" s="194">
        <v>459.67</v>
      </c>
      <c r="E733" s="194">
        <v>587.83000000000004</v>
      </c>
      <c r="F733" s="194">
        <v>89.17</v>
      </c>
      <c r="G733" s="194">
        <v>230</v>
      </c>
      <c r="H733" s="194">
        <v>602.83000000000004</v>
      </c>
      <c r="I733" s="194">
        <v>104.17</v>
      </c>
      <c r="J733" s="194">
        <v>230</v>
      </c>
    </row>
    <row r="734" spans="1:10">
      <c r="A734" s="195">
        <v>3285</v>
      </c>
      <c r="B734" s="195">
        <v>1177.92</v>
      </c>
      <c r="C734" s="195">
        <v>520.58000000000004</v>
      </c>
      <c r="D734" s="195">
        <v>459.75</v>
      </c>
      <c r="E734" s="195">
        <v>588.66999999999996</v>
      </c>
      <c r="F734" s="195">
        <v>90.08</v>
      </c>
      <c r="G734" s="195">
        <v>230.08</v>
      </c>
      <c r="H734" s="195">
        <v>604.5</v>
      </c>
      <c r="I734" s="195">
        <v>105.92</v>
      </c>
      <c r="J734" s="195">
        <v>230.08</v>
      </c>
    </row>
    <row r="735" spans="1:10">
      <c r="A735" s="194">
        <v>3289.5</v>
      </c>
      <c r="B735" s="194">
        <v>1179.67</v>
      </c>
      <c r="C735" s="194">
        <v>522.58000000000004</v>
      </c>
      <c r="D735" s="194">
        <v>459.83</v>
      </c>
      <c r="E735" s="194">
        <v>589.41999999999996</v>
      </c>
      <c r="F735" s="194">
        <v>90.83</v>
      </c>
      <c r="G735" s="194">
        <v>230.17</v>
      </c>
      <c r="H735" s="194">
        <v>606.25</v>
      </c>
      <c r="I735" s="194">
        <v>107.67</v>
      </c>
      <c r="J735" s="194">
        <v>230.17</v>
      </c>
    </row>
    <row r="736" spans="1:10">
      <c r="A736" s="195">
        <v>3294</v>
      </c>
      <c r="B736" s="195">
        <v>1181.33</v>
      </c>
      <c r="C736" s="195">
        <v>524.41999999999996</v>
      </c>
      <c r="D736" s="195">
        <v>459.92</v>
      </c>
      <c r="E736" s="195">
        <v>590.25</v>
      </c>
      <c r="F736" s="195">
        <v>91.83</v>
      </c>
      <c r="G736" s="195">
        <v>230.17</v>
      </c>
      <c r="H736" s="195">
        <v>607.91999999999996</v>
      </c>
      <c r="I736" s="195">
        <v>109.5</v>
      </c>
      <c r="J736" s="195">
        <v>230.17</v>
      </c>
    </row>
    <row r="737" spans="1:10">
      <c r="A737" s="194">
        <v>3298.5</v>
      </c>
      <c r="B737" s="194">
        <v>1183</v>
      </c>
      <c r="C737" s="194">
        <v>526.25</v>
      </c>
      <c r="D737" s="194">
        <v>460.08</v>
      </c>
      <c r="E737" s="194">
        <v>591.08000000000004</v>
      </c>
      <c r="F737" s="194">
        <v>92.75</v>
      </c>
      <c r="G737" s="194">
        <v>230.25</v>
      </c>
      <c r="H737" s="194">
        <v>609.58000000000004</v>
      </c>
      <c r="I737" s="194">
        <v>111.25</v>
      </c>
      <c r="J737" s="194">
        <v>230.25</v>
      </c>
    </row>
    <row r="738" spans="1:10">
      <c r="A738" s="195">
        <v>3303</v>
      </c>
      <c r="B738" s="195">
        <v>1184.67</v>
      </c>
      <c r="C738" s="195">
        <v>528.08000000000004</v>
      </c>
      <c r="D738" s="195">
        <v>460.17</v>
      </c>
      <c r="E738" s="195">
        <v>591.83000000000004</v>
      </c>
      <c r="F738" s="195">
        <v>93.58</v>
      </c>
      <c r="G738" s="195">
        <v>230.25</v>
      </c>
      <c r="H738" s="195">
        <v>611.25</v>
      </c>
      <c r="I738" s="195">
        <v>113</v>
      </c>
      <c r="J738" s="195">
        <v>230.25</v>
      </c>
    </row>
    <row r="739" spans="1:10">
      <c r="A739" s="194">
        <v>3307.5</v>
      </c>
      <c r="B739" s="194">
        <v>1186.42</v>
      </c>
      <c r="C739" s="194">
        <v>530.08000000000004</v>
      </c>
      <c r="D739" s="194">
        <v>460.25</v>
      </c>
      <c r="E739" s="194">
        <v>592.66999999999996</v>
      </c>
      <c r="F739" s="194">
        <v>94.5</v>
      </c>
      <c r="G739" s="194">
        <v>230.33</v>
      </c>
      <c r="H739" s="194">
        <v>613</v>
      </c>
      <c r="I739" s="194">
        <v>114.83</v>
      </c>
      <c r="J739" s="194">
        <v>230.33</v>
      </c>
    </row>
    <row r="740" spans="1:10">
      <c r="A740" s="195">
        <v>3312</v>
      </c>
      <c r="B740" s="195">
        <v>1188.08</v>
      </c>
      <c r="C740" s="195">
        <v>531.91999999999996</v>
      </c>
      <c r="D740" s="195">
        <v>460.33</v>
      </c>
      <c r="E740" s="195">
        <v>593.5</v>
      </c>
      <c r="F740" s="195">
        <v>95.42</v>
      </c>
      <c r="G740" s="195">
        <v>230.42</v>
      </c>
      <c r="H740" s="195">
        <v>614.66999999999996</v>
      </c>
      <c r="I740" s="195">
        <v>116.58</v>
      </c>
      <c r="J740" s="195">
        <v>230.42</v>
      </c>
    </row>
    <row r="741" spans="1:10">
      <c r="A741" s="194">
        <v>3316.5</v>
      </c>
      <c r="B741" s="194">
        <v>1189.75</v>
      </c>
      <c r="C741" s="194">
        <v>533.66999999999996</v>
      </c>
      <c r="D741" s="194">
        <v>460.5</v>
      </c>
      <c r="E741" s="194">
        <v>594.25</v>
      </c>
      <c r="F741" s="194">
        <v>96.33</v>
      </c>
      <c r="G741" s="194">
        <v>230.42</v>
      </c>
      <c r="H741" s="194">
        <v>616.33000000000004</v>
      </c>
      <c r="I741" s="194">
        <v>118.42</v>
      </c>
      <c r="J741" s="194">
        <v>230.42</v>
      </c>
    </row>
    <row r="742" spans="1:10">
      <c r="A742" s="195">
        <v>3321</v>
      </c>
      <c r="B742" s="195">
        <v>1191.42</v>
      </c>
      <c r="C742" s="195">
        <v>535.58000000000004</v>
      </c>
      <c r="D742" s="195">
        <v>460.58</v>
      </c>
      <c r="E742" s="195">
        <v>595.08000000000004</v>
      </c>
      <c r="F742" s="195">
        <v>97.17</v>
      </c>
      <c r="G742" s="195">
        <v>230.5</v>
      </c>
      <c r="H742" s="195">
        <v>618</v>
      </c>
      <c r="I742" s="195">
        <v>120.08</v>
      </c>
      <c r="J742" s="195">
        <v>230.5</v>
      </c>
    </row>
    <row r="743" spans="1:10">
      <c r="A743" s="194">
        <v>3325.5</v>
      </c>
      <c r="B743" s="194">
        <v>1193.17</v>
      </c>
      <c r="C743" s="194">
        <v>537.5</v>
      </c>
      <c r="D743" s="194">
        <v>460.67</v>
      </c>
      <c r="E743" s="194">
        <v>595.91999999999996</v>
      </c>
      <c r="F743" s="194">
        <v>98.17</v>
      </c>
      <c r="G743" s="194">
        <v>230.5</v>
      </c>
      <c r="H743" s="194">
        <v>619.75</v>
      </c>
      <c r="I743" s="194">
        <v>122</v>
      </c>
      <c r="J743" s="194">
        <v>230.5</v>
      </c>
    </row>
    <row r="744" spans="1:10">
      <c r="A744" s="195">
        <v>3330</v>
      </c>
      <c r="B744" s="195">
        <v>1194.83</v>
      </c>
      <c r="C744" s="195">
        <v>539.41999999999996</v>
      </c>
      <c r="D744" s="195">
        <v>460.75</v>
      </c>
      <c r="E744" s="195">
        <v>596.66999999999996</v>
      </c>
      <c r="F744" s="195">
        <v>99</v>
      </c>
      <c r="G744" s="195">
        <v>230.58</v>
      </c>
      <c r="H744" s="195">
        <v>621.41999999999996</v>
      </c>
      <c r="I744" s="195">
        <v>123.75</v>
      </c>
      <c r="J744" s="195">
        <v>230.58</v>
      </c>
    </row>
    <row r="745" spans="1:10">
      <c r="A745" s="194">
        <v>3334.5</v>
      </c>
      <c r="B745" s="194">
        <v>1196.5</v>
      </c>
      <c r="C745" s="194">
        <v>541.25</v>
      </c>
      <c r="D745" s="194">
        <v>460.83</v>
      </c>
      <c r="E745" s="194">
        <v>597.5</v>
      </c>
      <c r="F745" s="194">
        <v>99.83</v>
      </c>
      <c r="G745" s="194">
        <v>230.67</v>
      </c>
      <c r="H745" s="194">
        <v>623.08000000000004</v>
      </c>
      <c r="I745" s="194">
        <v>125.42</v>
      </c>
      <c r="J745" s="194">
        <v>230.67</v>
      </c>
    </row>
    <row r="746" spans="1:10">
      <c r="A746" s="195">
        <v>3339</v>
      </c>
      <c r="B746" s="195">
        <v>1198.17</v>
      </c>
      <c r="C746" s="195">
        <v>543.08000000000004</v>
      </c>
      <c r="D746" s="195">
        <v>461</v>
      </c>
      <c r="E746" s="195">
        <v>598.33000000000004</v>
      </c>
      <c r="F746" s="195">
        <v>100.83</v>
      </c>
      <c r="G746" s="195">
        <v>230.67</v>
      </c>
      <c r="H746" s="195">
        <v>624.75</v>
      </c>
      <c r="I746" s="195">
        <v>127.25</v>
      </c>
      <c r="J746" s="195">
        <v>230.67</v>
      </c>
    </row>
    <row r="747" spans="1:10">
      <c r="A747" s="194">
        <v>3343.5</v>
      </c>
      <c r="B747" s="194">
        <v>1199.92</v>
      </c>
      <c r="C747" s="194">
        <v>545</v>
      </c>
      <c r="D747" s="194">
        <v>461.08</v>
      </c>
      <c r="E747" s="194">
        <v>599.08000000000004</v>
      </c>
      <c r="F747" s="194">
        <v>101.67</v>
      </c>
      <c r="G747" s="194">
        <v>230.75</v>
      </c>
      <c r="H747" s="194">
        <v>626.5</v>
      </c>
      <c r="I747" s="194">
        <v>129.08000000000001</v>
      </c>
      <c r="J747" s="194">
        <v>230.75</v>
      </c>
    </row>
    <row r="748" spans="1:10">
      <c r="A748" s="195">
        <v>3348</v>
      </c>
      <c r="B748" s="195">
        <v>1201.58</v>
      </c>
      <c r="C748" s="195">
        <v>546.83000000000004</v>
      </c>
      <c r="D748" s="195">
        <v>461.17</v>
      </c>
      <c r="E748" s="195">
        <v>599.91999999999996</v>
      </c>
      <c r="F748" s="195">
        <v>102.67</v>
      </c>
      <c r="G748" s="195">
        <v>230.75</v>
      </c>
      <c r="H748" s="195">
        <v>628.16999999999996</v>
      </c>
      <c r="I748" s="195">
        <v>130.91999999999999</v>
      </c>
      <c r="J748" s="195">
        <v>230.75</v>
      </c>
    </row>
    <row r="749" spans="1:10">
      <c r="A749" s="194">
        <v>3352.5</v>
      </c>
      <c r="B749" s="194">
        <v>1203.25</v>
      </c>
      <c r="C749" s="194">
        <v>548.75</v>
      </c>
      <c r="D749" s="194">
        <v>461.25</v>
      </c>
      <c r="E749" s="194">
        <v>600.75</v>
      </c>
      <c r="F749" s="194">
        <v>103.5</v>
      </c>
      <c r="G749" s="194">
        <v>230.83</v>
      </c>
      <c r="H749" s="194">
        <v>629.83000000000004</v>
      </c>
      <c r="I749" s="194">
        <v>132.58000000000001</v>
      </c>
      <c r="J749" s="194">
        <v>230.83</v>
      </c>
    </row>
    <row r="750" spans="1:10">
      <c r="A750" s="195">
        <v>3357</v>
      </c>
      <c r="B750" s="195">
        <v>1204.92</v>
      </c>
      <c r="C750" s="195">
        <v>550.5</v>
      </c>
      <c r="D750" s="195">
        <v>461.42</v>
      </c>
      <c r="E750" s="195">
        <v>601.5</v>
      </c>
      <c r="F750" s="195">
        <v>104.33</v>
      </c>
      <c r="G750" s="195">
        <v>230.92</v>
      </c>
      <c r="H750" s="195">
        <v>631.5</v>
      </c>
      <c r="I750" s="195">
        <v>134.33000000000001</v>
      </c>
      <c r="J750" s="195">
        <v>230.92</v>
      </c>
    </row>
    <row r="751" spans="1:10">
      <c r="A751" s="194">
        <v>3361.5</v>
      </c>
      <c r="B751" s="194">
        <v>1206.58</v>
      </c>
      <c r="C751" s="194">
        <v>552.41999999999996</v>
      </c>
      <c r="D751" s="194">
        <v>461.5</v>
      </c>
      <c r="E751" s="194">
        <v>602.33000000000004</v>
      </c>
      <c r="F751" s="194">
        <v>105.33</v>
      </c>
      <c r="G751" s="194">
        <v>230.92</v>
      </c>
      <c r="H751" s="194">
        <v>633.16999999999996</v>
      </c>
      <c r="I751" s="194">
        <v>136.16999999999999</v>
      </c>
      <c r="J751" s="194">
        <v>230.92</v>
      </c>
    </row>
    <row r="752" spans="1:10">
      <c r="A752" s="195">
        <v>3366</v>
      </c>
      <c r="B752" s="195">
        <v>1208.33</v>
      </c>
      <c r="C752" s="195">
        <v>554.33000000000004</v>
      </c>
      <c r="D752" s="195">
        <v>461.58</v>
      </c>
      <c r="E752" s="195">
        <v>603.16999999999996</v>
      </c>
      <c r="F752" s="195">
        <v>106.17</v>
      </c>
      <c r="G752" s="195">
        <v>231</v>
      </c>
      <c r="H752" s="195">
        <v>634.91999999999996</v>
      </c>
      <c r="I752" s="195">
        <v>137.91999999999999</v>
      </c>
      <c r="J752" s="195">
        <v>231</v>
      </c>
    </row>
    <row r="753" spans="1:10">
      <c r="A753" s="194">
        <v>3370.5</v>
      </c>
      <c r="B753" s="194">
        <v>1210</v>
      </c>
      <c r="C753" s="194">
        <v>556.16999999999996</v>
      </c>
      <c r="D753" s="194">
        <v>461.67</v>
      </c>
      <c r="E753" s="194">
        <v>603.91999999999996</v>
      </c>
      <c r="F753" s="194">
        <v>107.08</v>
      </c>
      <c r="G753" s="194">
        <v>231</v>
      </c>
      <c r="H753" s="194">
        <v>636.58000000000004</v>
      </c>
      <c r="I753" s="194">
        <v>139.75</v>
      </c>
      <c r="J753" s="194">
        <v>231</v>
      </c>
    </row>
    <row r="754" spans="1:10">
      <c r="A754" s="195">
        <v>3375</v>
      </c>
      <c r="B754" s="195">
        <v>1211.67</v>
      </c>
      <c r="C754" s="195">
        <v>558.08000000000004</v>
      </c>
      <c r="D754" s="195">
        <v>461.75</v>
      </c>
      <c r="E754" s="195">
        <v>604.75</v>
      </c>
      <c r="F754" s="195">
        <v>108</v>
      </c>
      <c r="G754" s="195">
        <v>231.08</v>
      </c>
      <c r="H754" s="195">
        <v>638.25</v>
      </c>
      <c r="I754" s="195">
        <v>141.5</v>
      </c>
      <c r="J754" s="195">
        <v>231.08</v>
      </c>
    </row>
    <row r="755" spans="1:10">
      <c r="A755" s="194">
        <v>3379.5</v>
      </c>
      <c r="B755" s="194">
        <v>1213.33</v>
      </c>
      <c r="C755" s="194">
        <v>559.83000000000004</v>
      </c>
      <c r="D755" s="194">
        <v>461.92</v>
      </c>
      <c r="E755" s="194">
        <v>606.33000000000004</v>
      </c>
      <c r="F755" s="194">
        <v>109.67</v>
      </c>
      <c r="G755" s="194">
        <v>231.17</v>
      </c>
      <c r="H755" s="194">
        <v>639.91999999999996</v>
      </c>
      <c r="I755" s="194">
        <v>143.25</v>
      </c>
      <c r="J755" s="194">
        <v>231.17</v>
      </c>
    </row>
    <row r="756" spans="1:10">
      <c r="A756" s="195">
        <v>3384</v>
      </c>
      <c r="B756" s="195">
        <v>1215.08</v>
      </c>
      <c r="C756" s="195">
        <v>561.83000000000004</v>
      </c>
      <c r="D756" s="195">
        <v>462</v>
      </c>
      <c r="E756" s="195">
        <v>608</v>
      </c>
      <c r="F756" s="195">
        <v>111.42</v>
      </c>
      <c r="G756" s="195">
        <v>231.17</v>
      </c>
      <c r="H756" s="195">
        <v>641.66999999999996</v>
      </c>
      <c r="I756" s="195">
        <v>145.08000000000001</v>
      </c>
      <c r="J756" s="195">
        <v>231.17</v>
      </c>
    </row>
    <row r="757" spans="1:10">
      <c r="A757" s="194">
        <v>3388.5</v>
      </c>
      <c r="B757" s="194">
        <v>1216.75</v>
      </c>
      <c r="C757" s="194">
        <v>563.66999999999996</v>
      </c>
      <c r="D757" s="194">
        <v>462.08</v>
      </c>
      <c r="E757" s="194">
        <v>609.66999999999996</v>
      </c>
      <c r="F757" s="194">
        <v>113.17</v>
      </c>
      <c r="G757" s="194">
        <v>231.25</v>
      </c>
      <c r="H757" s="194">
        <v>643.33000000000004</v>
      </c>
      <c r="I757" s="194">
        <v>146.83000000000001</v>
      </c>
      <c r="J757" s="194">
        <v>231.25</v>
      </c>
    </row>
    <row r="758" spans="1:10">
      <c r="A758" s="195">
        <v>3393</v>
      </c>
      <c r="B758" s="195">
        <v>1218.42</v>
      </c>
      <c r="C758" s="195">
        <v>565.58000000000004</v>
      </c>
      <c r="D758" s="195">
        <v>462.17</v>
      </c>
      <c r="E758" s="195">
        <v>611.41999999999996</v>
      </c>
      <c r="F758" s="195">
        <v>115</v>
      </c>
      <c r="G758" s="195">
        <v>231.33</v>
      </c>
      <c r="H758" s="195">
        <v>645</v>
      </c>
      <c r="I758" s="195">
        <v>148.58000000000001</v>
      </c>
      <c r="J758" s="195">
        <v>231.33</v>
      </c>
    </row>
    <row r="759" spans="1:10">
      <c r="A759" s="194">
        <v>3397.5</v>
      </c>
      <c r="B759" s="194">
        <v>1220.08</v>
      </c>
      <c r="C759" s="194">
        <v>567.33000000000004</v>
      </c>
      <c r="D759" s="194">
        <v>462.33</v>
      </c>
      <c r="E759" s="194">
        <v>613.08000000000004</v>
      </c>
      <c r="F759" s="194">
        <v>116.75</v>
      </c>
      <c r="G759" s="194">
        <v>231.33</v>
      </c>
      <c r="H759" s="194">
        <v>646.66999999999996</v>
      </c>
      <c r="I759" s="194">
        <v>150.33000000000001</v>
      </c>
      <c r="J759" s="194">
        <v>231.33</v>
      </c>
    </row>
    <row r="760" spans="1:10">
      <c r="A760" s="195">
        <v>3402</v>
      </c>
      <c r="B760" s="195">
        <v>1221.83</v>
      </c>
      <c r="C760" s="195">
        <v>569.25</v>
      </c>
      <c r="D760" s="195">
        <v>462.42</v>
      </c>
      <c r="E760" s="195">
        <v>614.75</v>
      </c>
      <c r="F760" s="195">
        <v>118.5</v>
      </c>
      <c r="G760" s="195">
        <v>231.42</v>
      </c>
      <c r="H760" s="195">
        <v>648.41999999999996</v>
      </c>
      <c r="I760" s="195">
        <v>152.16999999999999</v>
      </c>
      <c r="J760" s="195">
        <v>231.42</v>
      </c>
    </row>
    <row r="761" spans="1:10">
      <c r="A761" s="194">
        <v>3406.5</v>
      </c>
      <c r="B761" s="194">
        <v>1223.5</v>
      </c>
      <c r="C761" s="194">
        <v>571.16999999999996</v>
      </c>
      <c r="D761" s="194">
        <v>462.5</v>
      </c>
      <c r="E761" s="194">
        <v>616.41999999999996</v>
      </c>
      <c r="F761" s="194">
        <v>120.33</v>
      </c>
      <c r="G761" s="194">
        <v>231.42</v>
      </c>
      <c r="H761" s="194">
        <v>650.08000000000004</v>
      </c>
      <c r="I761" s="194">
        <v>154</v>
      </c>
      <c r="J761" s="194">
        <v>231.42</v>
      </c>
    </row>
    <row r="762" spans="1:10">
      <c r="A762" s="195">
        <v>3411</v>
      </c>
      <c r="B762" s="195">
        <v>1225.17</v>
      </c>
      <c r="C762" s="195">
        <v>573</v>
      </c>
      <c r="D762" s="195">
        <v>462.58</v>
      </c>
      <c r="E762" s="195">
        <v>618.16999999999996</v>
      </c>
      <c r="F762" s="195">
        <v>122.17</v>
      </c>
      <c r="G762" s="195">
        <v>231.5</v>
      </c>
      <c r="H762" s="195">
        <v>651.75</v>
      </c>
      <c r="I762" s="195">
        <v>155.75</v>
      </c>
      <c r="J762" s="195">
        <v>231.5</v>
      </c>
    </row>
    <row r="763" spans="1:10">
      <c r="A763" s="194">
        <v>3415.5</v>
      </c>
      <c r="B763" s="194">
        <v>1226.83</v>
      </c>
      <c r="C763" s="194">
        <v>574.91999999999996</v>
      </c>
      <c r="D763" s="194">
        <v>462.67</v>
      </c>
      <c r="E763" s="194">
        <v>619.83000000000004</v>
      </c>
      <c r="F763" s="194">
        <v>123.83</v>
      </c>
      <c r="G763" s="194">
        <v>231.58</v>
      </c>
      <c r="H763" s="194">
        <v>653.41999999999996</v>
      </c>
      <c r="I763" s="194">
        <v>157.41999999999999</v>
      </c>
      <c r="J763" s="194">
        <v>231.58</v>
      </c>
    </row>
    <row r="764" spans="1:10">
      <c r="A764" s="195">
        <v>3420</v>
      </c>
      <c r="B764" s="195">
        <v>1228.58</v>
      </c>
      <c r="C764" s="195">
        <v>576.75</v>
      </c>
      <c r="D764" s="195">
        <v>462.83</v>
      </c>
      <c r="E764" s="195">
        <v>621.5</v>
      </c>
      <c r="F764" s="195">
        <v>125.67</v>
      </c>
      <c r="G764" s="195">
        <v>231.58</v>
      </c>
      <c r="H764" s="195">
        <v>655.16999999999996</v>
      </c>
      <c r="I764" s="195">
        <v>159.33000000000001</v>
      </c>
      <c r="J764" s="195">
        <v>231.58</v>
      </c>
    </row>
    <row r="765" spans="1:10">
      <c r="A765" s="194">
        <v>3424.5</v>
      </c>
      <c r="B765" s="194">
        <v>1230.25</v>
      </c>
      <c r="C765" s="194">
        <v>578.66999999999996</v>
      </c>
      <c r="D765" s="194">
        <v>462.92</v>
      </c>
      <c r="E765" s="194">
        <v>623.16999999999996</v>
      </c>
      <c r="F765" s="194">
        <v>127.42</v>
      </c>
      <c r="G765" s="194">
        <v>231.67</v>
      </c>
      <c r="H765" s="194">
        <v>656.83</v>
      </c>
      <c r="I765" s="194">
        <v>161.08000000000001</v>
      </c>
      <c r="J765" s="194">
        <v>231.67</v>
      </c>
    </row>
    <row r="766" spans="1:10">
      <c r="A766" s="195">
        <v>3429</v>
      </c>
      <c r="B766" s="195">
        <v>1231.92</v>
      </c>
      <c r="C766" s="195">
        <v>580.5</v>
      </c>
      <c r="D766" s="195">
        <v>463</v>
      </c>
      <c r="E766" s="195">
        <v>624.91999999999996</v>
      </c>
      <c r="F766" s="195">
        <v>129.25</v>
      </c>
      <c r="G766" s="195">
        <v>231.67</v>
      </c>
      <c r="H766" s="195">
        <v>658.5</v>
      </c>
      <c r="I766" s="195">
        <v>162.83000000000001</v>
      </c>
      <c r="J766" s="195">
        <v>231.67</v>
      </c>
    </row>
    <row r="767" spans="1:10">
      <c r="A767" s="194">
        <v>3433.5</v>
      </c>
      <c r="B767" s="194">
        <v>1233.58</v>
      </c>
      <c r="C767" s="194">
        <v>582.33000000000004</v>
      </c>
      <c r="D767" s="194">
        <v>463.08</v>
      </c>
      <c r="E767" s="194">
        <v>626.58000000000004</v>
      </c>
      <c r="F767" s="194">
        <v>131</v>
      </c>
      <c r="G767" s="194">
        <v>231.75</v>
      </c>
      <c r="H767" s="194">
        <v>660.17</v>
      </c>
      <c r="I767" s="194">
        <v>164.58</v>
      </c>
      <c r="J767" s="194">
        <v>231.75</v>
      </c>
    </row>
    <row r="768" spans="1:10">
      <c r="A768" s="195">
        <v>3438</v>
      </c>
      <c r="B768" s="195">
        <v>1235.33</v>
      </c>
      <c r="C768" s="195">
        <v>584.33000000000004</v>
      </c>
      <c r="D768" s="195">
        <v>463.17</v>
      </c>
      <c r="E768" s="195">
        <v>628.25</v>
      </c>
      <c r="F768" s="195">
        <v>132.75</v>
      </c>
      <c r="G768" s="195">
        <v>231.83</v>
      </c>
      <c r="H768" s="195">
        <v>661.92</v>
      </c>
      <c r="I768" s="195">
        <v>166.42</v>
      </c>
      <c r="J768" s="195">
        <v>231.83</v>
      </c>
    </row>
    <row r="769" spans="1:10">
      <c r="A769" s="194">
        <v>3442.5</v>
      </c>
      <c r="B769" s="194">
        <v>1237</v>
      </c>
      <c r="C769" s="194">
        <v>586.08000000000004</v>
      </c>
      <c r="D769" s="194">
        <v>463.33</v>
      </c>
      <c r="E769" s="194">
        <v>629.91999999999996</v>
      </c>
      <c r="F769" s="194">
        <v>134.58000000000001</v>
      </c>
      <c r="G769" s="194">
        <v>231.83</v>
      </c>
      <c r="H769" s="194">
        <v>663.58</v>
      </c>
      <c r="I769" s="194">
        <v>168.25</v>
      </c>
      <c r="J769" s="194">
        <v>231.83</v>
      </c>
    </row>
    <row r="770" spans="1:10">
      <c r="A770" s="195">
        <v>3447</v>
      </c>
      <c r="B770" s="195">
        <v>1238.67</v>
      </c>
      <c r="C770" s="195">
        <v>588</v>
      </c>
      <c r="D770" s="195">
        <v>463.42</v>
      </c>
      <c r="E770" s="195">
        <v>631.66999999999996</v>
      </c>
      <c r="F770" s="195">
        <v>136.33000000000001</v>
      </c>
      <c r="G770" s="195">
        <v>231.92</v>
      </c>
      <c r="H770" s="195">
        <v>665.25</v>
      </c>
      <c r="I770" s="195">
        <v>169.92</v>
      </c>
      <c r="J770" s="195">
        <v>231.92</v>
      </c>
    </row>
    <row r="771" spans="1:10">
      <c r="A771" s="194">
        <v>3451.5</v>
      </c>
      <c r="B771" s="194">
        <v>1240.33</v>
      </c>
      <c r="C771" s="194">
        <v>589.83000000000004</v>
      </c>
      <c r="D771" s="194">
        <v>463.5</v>
      </c>
      <c r="E771" s="194">
        <v>633.33000000000004</v>
      </c>
      <c r="F771" s="194">
        <v>138.16999999999999</v>
      </c>
      <c r="G771" s="194">
        <v>231.92</v>
      </c>
      <c r="H771" s="194">
        <v>666.92</v>
      </c>
      <c r="I771" s="194">
        <v>171.75</v>
      </c>
      <c r="J771" s="194">
        <v>231.92</v>
      </c>
    </row>
    <row r="772" spans="1:10">
      <c r="A772" s="195">
        <v>3456</v>
      </c>
      <c r="B772" s="195">
        <v>1242.08</v>
      </c>
      <c r="C772" s="195">
        <v>591.75</v>
      </c>
      <c r="D772" s="195">
        <v>463.58</v>
      </c>
      <c r="E772" s="195">
        <v>635</v>
      </c>
      <c r="F772" s="195">
        <v>139.91999999999999</v>
      </c>
      <c r="G772" s="195">
        <v>232</v>
      </c>
      <c r="H772" s="195">
        <v>668.67</v>
      </c>
      <c r="I772" s="195">
        <v>173.58</v>
      </c>
      <c r="J772" s="195">
        <v>232</v>
      </c>
    </row>
    <row r="773" spans="1:10">
      <c r="A773" s="194">
        <v>3460.5</v>
      </c>
      <c r="B773" s="194">
        <v>1243.75</v>
      </c>
      <c r="C773" s="194">
        <v>593.58000000000004</v>
      </c>
      <c r="D773" s="194">
        <v>463.75</v>
      </c>
      <c r="E773" s="194">
        <v>636.66999999999996</v>
      </c>
      <c r="F773" s="194">
        <v>141.58000000000001</v>
      </c>
      <c r="G773" s="194">
        <v>232.08</v>
      </c>
      <c r="H773" s="194">
        <v>670.33</v>
      </c>
      <c r="I773" s="194">
        <v>175.25</v>
      </c>
      <c r="J773" s="194">
        <v>232.08</v>
      </c>
    </row>
    <row r="774" spans="1:10">
      <c r="A774" s="195">
        <v>3465</v>
      </c>
      <c r="B774" s="195">
        <v>1245.42</v>
      </c>
      <c r="C774" s="195">
        <v>595.41999999999996</v>
      </c>
      <c r="D774" s="195">
        <v>463.83</v>
      </c>
      <c r="E774" s="195">
        <v>638.41999999999996</v>
      </c>
      <c r="F774" s="195">
        <v>143.5</v>
      </c>
      <c r="G774" s="195">
        <v>232.08</v>
      </c>
      <c r="H774" s="195">
        <v>672</v>
      </c>
      <c r="I774" s="195">
        <v>177.08</v>
      </c>
      <c r="J774" s="195">
        <v>232.08</v>
      </c>
    </row>
    <row r="775" spans="1:10">
      <c r="A775" s="194">
        <v>3469.5</v>
      </c>
      <c r="B775" s="194">
        <v>1247.08</v>
      </c>
      <c r="C775" s="194">
        <v>597.33000000000004</v>
      </c>
      <c r="D775" s="194">
        <v>463.92</v>
      </c>
      <c r="E775" s="194">
        <v>640.08000000000004</v>
      </c>
      <c r="F775" s="194">
        <v>145.25</v>
      </c>
      <c r="G775" s="194">
        <v>232.17</v>
      </c>
      <c r="H775" s="194">
        <v>673.67</v>
      </c>
      <c r="I775" s="194">
        <v>178.83</v>
      </c>
      <c r="J775" s="194">
        <v>232.17</v>
      </c>
    </row>
    <row r="776" spans="1:10">
      <c r="A776" s="195">
        <v>3474</v>
      </c>
      <c r="B776" s="195">
        <v>1248.75</v>
      </c>
      <c r="C776" s="195">
        <v>599.16999999999996</v>
      </c>
      <c r="D776" s="195">
        <v>464</v>
      </c>
      <c r="E776" s="195">
        <v>641.75</v>
      </c>
      <c r="F776" s="195">
        <v>147</v>
      </c>
      <c r="G776" s="195">
        <v>232.25</v>
      </c>
      <c r="H776" s="195">
        <v>675.33</v>
      </c>
      <c r="I776" s="195">
        <v>180.58</v>
      </c>
      <c r="J776" s="195">
        <v>232.25</v>
      </c>
    </row>
    <row r="777" spans="1:10">
      <c r="A777" s="194">
        <v>3478.5</v>
      </c>
      <c r="B777" s="194">
        <v>1250.5</v>
      </c>
      <c r="C777" s="194">
        <v>601.16999999999996</v>
      </c>
      <c r="D777" s="194">
        <v>464.08</v>
      </c>
      <c r="E777" s="194">
        <v>643.41999999999996</v>
      </c>
      <c r="F777" s="194">
        <v>148.75</v>
      </c>
      <c r="G777" s="194">
        <v>232.25</v>
      </c>
      <c r="H777" s="194">
        <v>677.08</v>
      </c>
      <c r="I777" s="194">
        <v>182.42</v>
      </c>
      <c r="J777" s="194">
        <v>232.25</v>
      </c>
    </row>
    <row r="778" spans="1:10">
      <c r="A778" s="195">
        <v>3483</v>
      </c>
      <c r="B778" s="195">
        <v>1252.17</v>
      </c>
      <c r="C778" s="195">
        <v>602.91999999999996</v>
      </c>
      <c r="D778" s="195">
        <v>464.25</v>
      </c>
      <c r="E778" s="195">
        <v>645.08000000000004</v>
      </c>
      <c r="F778" s="195">
        <v>150.5</v>
      </c>
      <c r="G778" s="195">
        <v>232.33</v>
      </c>
      <c r="H778" s="195">
        <v>678.75</v>
      </c>
      <c r="I778" s="195">
        <v>184.17</v>
      </c>
      <c r="J778" s="195">
        <v>232.33</v>
      </c>
    </row>
    <row r="779" spans="1:10">
      <c r="A779" s="194">
        <v>3487.5</v>
      </c>
      <c r="B779" s="194">
        <v>1253.83</v>
      </c>
      <c r="C779" s="194">
        <v>604.75</v>
      </c>
      <c r="D779" s="194">
        <v>464.33</v>
      </c>
      <c r="E779" s="194">
        <v>646.83000000000004</v>
      </c>
      <c r="F779" s="194">
        <v>152.41999999999999</v>
      </c>
      <c r="G779" s="194">
        <v>232.33</v>
      </c>
      <c r="H779" s="194">
        <v>680.42</v>
      </c>
      <c r="I779" s="194">
        <v>186</v>
      </c>
      <c r="J779" s="194">
        <v>232.33</v>
      </c>
    </row>
    <row r="780" spans="1:10">
      <c r="A780" s="195">
        <v>3492</v>
      </c>
      <c r="B780" s="195">
        <v>1255.5</v>
      </c>
      <c r="C780" s="195">
        <v>606.66999999999996</v>
      </c>
      <c r="D780" s="195">
        <v>464.42</v>
      </c>
      <c r="E780" s="195">
        <v>648.5</v>
      </c>
      <c r="F780" s="195">
        <v>154.08000000000001</v>
      </c>
      <c r="G780" s="195">
        <v>232.42</v>
      </c>
      <c r="H780" s="195">
        <v>682.08</v>
      </c>
      <c r="I780" s="195">
        <v>187.67</v>
      </c>
      <c r="J780" s="195">
        <v>232.42</v>
      </c>
    </row>
    <row r="781" spans="1:10">
      <c r="A781" s="194">
        <v>3496.5</v>
      </c>
      <c r="B781" s="194">
        <v>1257.25</v>
      </c>
      <c r="C781" s="194">
        <v>608.58000000000004</v>
      </c>
      <c r="D781" s="194">
        <v>464.5</v>
      </c>
      <c r="E781" s="194">
        <v>650.16999999999996</v>
      </c>
      <c r="F781" s="194">
        <v>155.83000000000001</v>
      </c>
      <c r="G781" s="194">
        <v>232.5</v>
      </c>
      <c r="H781" s="194">
        <v>683.83</v>
      </c>
      <c r="I781" s="194">
        <v>189.5</v>
      </c>
      <c r="J781" s="194">
        <v>232.5</v>
      </c>
    </row>
    <row r="782" spans="1:10">
      <c r="A782" s="195">
        <v>3501</v>
      </c>
      <c r="B782" s="195">
        <v>1258.92</v>
      </c>
      <c r="C782" s="195">
        <v>610.41999999999996</v>
      </c>
      <c r="D782" s="195">
        <v>464.67</v>
      </c>
      <c r="E782" s="195">
        <v>651.83000000000004</v>
      </c>
      <c r="F782" s="195">
        <v>157.66999999999999</v>
      </c>
      <c r="G782" s="195">
        <v>232.5</v>
      </c>
      <c r="H782" s="195">
        <v>685.5</v>
      </c>
      <c r="I782" s="195">
        <v>191.33</v>
      </c>
      <c r="J782" s="195">
        <v>232.5</v>
      </c>
    </row>
    <row r="783" spans="1:10">
      <c r="A783" s="194">
        <v>3505.5</v>
      </c>
      <c r="B783" s="194">
        <v>1260.58</v>
      </c>
      <c r="C783" s="194">
        <v>612.25</v>
      </c>
      <c r="D783" s="194">
        <v>464.75</v>
      </c>
      <c r="E783" s="194">
        <v>653.58000000000004</v>
      </c>
      <c r="F783" s="194">
        <v>159.5</v>
      </c>
      <c r="G783" s="194">
        <v>232.58</v>
      </c>
      <c r="H783" s="194">
        <v>687.17</v>
      </c>
      <c r="I783" s="194">
        <v>193.08</v>
      </c>
      <c r="J783" s="194">
        <v>232.58</v>
      </c>
    </row>
    <row r="784" spans="1:10">
      <c r="A784" s="195">
        <v>3510</v>
      </c>
      <c r="B784" s="195">
        <v>1262.25</v>
      </c>
      <c r="C784" s="195">
        <v>614.16999999999996</v>
      </c>
      <c r="D784" s="195">
        <v>464.83</v>
      </c>
      <c r="E784" s="195">
        <v>655.25</v>
      </c>
      <c r="F784" s="195">
        <v>161.25</v>
      </c>
      <c r="G784" s="195">
        <v>232.58</v>
      </c>
      <c r="H784" s="195">
        <v>688.83</v>
      </c>
      <c r="I784" s="195">
        <v>194.83</v>
      </c>
      <c r="J784" s="195">
        <v>232.58</v>
      </c>
    </row>
    <row r="785" spans="1:10">
      <c r="A785" s="194">
        <v>3514.5</v>
      </c>
      <c r="B785" s="194">
        <v>1264</v>
      </c>
      <c r="C785" s="194">
        <v>616.08000000000004</v>
      </c>
      <c r="D785" s="194">
        <v>464.92</v>
      </c>
      <c r="E785" s="194">
        <v>656.92</v>
      </c>
      <c r="F785" s="194">
        <v>163</v>
      </c>
      <c r="G785" s="194">
        <v>232.67</v>
      </c>
      <c r="H785" s="194">
        <v>690.58</v>
      </c>
      <c r="I785" s="194">
        <v>196.67</v>
      </c>
      <c r="J785" s="194">
        <v>232.67</v>
      </c>
    </row>
    <row r="786" spans="1:10">
      <c r="A786" s="195">
        <v>3519</v>
      </c>
      <c r="B786" s="195">
        <v>1265.67</v>
      </c>
      <c r="C786" s="195">
        <v>617.91999999999996</v>
      </c>
      <c r="D786" s="195">
        <v>465</v>
      </c>
      <c r="E786" s="195">
        <v>658.58</v>
      </c>
      <c r="F786" s="195">
        <v>164.75</v>
      </c>
      <c r="G786" s="195">
        <v>232.75</v>
      </c>
      <c r="H786" s="195">
        <v>692.25</v>
      </c>
      <c r="I786" s="195">
        <v>198.42</v>
      </c>
      <c r="J786" s="195">
        <v>232.75</v>
      </c>
    </row>
    <row r="787" spans="1:10">
      <c r="A787" s="194">
        <v>3523.5</v>
      </c>
      <c r="B787" s="194">
        <v>1267.33</v>
      </c>
      <c r="C787" s="194">
        <v>619.75</v>
      </c>
      <c r="D787" s="194">
        <v>465.17</v>
      </c>
      <c r="E787" s="194">
        <v>660.33</v>
      </c>
      <c r="F787" s="194">
        <v>166.58</v>
      </c>
      <c r="G787" s="194">
        <v>232.75</v>
      </c>
      <c r="H787" s="194">
        <v>693.92</v>
      </c>
      <c r="I787" s="194">
        <v>200.17</v>
      </c>
      <c r="J787" s="194">
        <v>232.75</v>
      </c>
    </row>
    <row r="788" spans="1:10">
      <c r="A788" s="195">
        <v>3528</v>
      </c>
      <c r="B788" s="195">
        <v>1269</v>
      </c>
      <c r="C788" s="195">
        <v>621.58000000000004</v>
      </c>
      <c r="D788" s="195">
        <v>465.25</v>
      </c>
      <c r="E788" s="195">
        <v>662</v>
      </c>
      <c r="F788" s="195">
        <v>168.33</v>
      </c>
      <c r="G788" s="195">
        <v>232.83</v>
      </c>
      <c r="H788" s="195">
        <v>695.58</v>
      </c>
      <c r="I788" s="195">
        <v>201.92</v>
      </c>
      <c r="J788" s="195">
        <v>232.83</v>
      </c>
    </row>
    <row r="789" spans="1:10">
      <c r="A789" s="194">
        <v>3532.5</v>
      </c>
      <c r="B789" s="194">
        <v>1270.75</v>
      </c>
      <c r="C789" s="194">
        <v>623.58000000000004</v>
      </c>
      <c r="D789" s="194">
        <v>465.33</v>
      </c>
      <c r="E789" s="194">
        <v>663.67</v>
      </c>
      <c r="F789" s="194">
        <v>170.17</v>
      </c>
      <c r="G789" s="194">
        <v>232.83</v>
      </c>
      <c r="H789" s="194">
        <v>697.33</v>
      </c>
      <c r="I789" s="194">
        <v>203.83</v>
      </c>
      <c r="J789" s="194">
        <v>232.83</v>
      </c>
    </row>
    <row r="790" spans="1:10">
      <c r="A790" s="195">
        <v>3537</v>
      </c>
      <c r="B790" s="195">
        <v>1272.42</v>
      </c>
      <c r="C790" s="195">
        <v>625.41999999999996</v>
      </c>
      <c r="D790" s="195">
        <v>465.42</v>
      </c>
      <c r="E790" s="195">
        <v>665.33</v>
      </c>
      <c r="F790" s="195">
        <v>171.92</v>
      </c>
      <c r="G790" s="195">
        <v>232.92</v>
      </c>
      <c r="H790" s="195">
        <v>699</v>
      </c>
      <c r="I790" s="195">
        <v>205.58</v>
      </c>
      <c r="J790" s="195">
        <v>232.92</v>
      </c>
    </row>
    <row r="791" spans="1:10">
      <c r="A791" s="194">
        <v>3541.5</v>
      </c>
      <c r="B791" s="194">
        <v>1274.08</v>
      </c>
      <c r="C791" s="194">
        <v>627.25</v>
      </c>
      <c r="D791" s="194">
        <v>465.58</v>
      </c>
      <c r="E791" s="194">
        <v>667.08</v>
      </c>
      <c r="F791" s="194">
        <v>173.67</v>
      </c>
      <c r="G791" s="194">
        <v>233</v>
      </c>
      <c r="H791" s="194">
        <v>700.67</v>
      </c>
      <c r="I791" s="194">
        <v>207.25</v>
      </c>
      <c r="J791" s="194">
        <v>233</v>
      </c>
    </row>
    <row r="792" spans="1:10">
      <c r="A792" s="195">
        <v>3546</v>
      </c>
      <c r="B792" s="195">
        <v>1275.75</v>
      </c>
      <c r="C792" s="195">
        <v>629.08000000000004</v>
      </c>
      <c r="D792" s="195">
        <v>465.67</v>
      </c>
      <c r="E792" s="195">
        <v>668.75</v>
      </c>
      <c r="F792" s="195">
        <v>175.5</v>
      </c>
      <c r="G792" s="195">
        <v>233</v>
      </c>
      <c r="H792" s="195">
        <v>702.33</v>
      </c>
      <c r="I792" s="195">
        <v>209.08</v>
      </c>
      <c r="J792" s="195">
        <v>233</v>
      </c>
    </row>
    <row r="793" spans="1:10">
      <c r="A793" s="194">
        <v>3550.5</v>
      </c>
      <c r="B793" s="194">
        <v>1277.5</v>
      </c>
      <c r="C793" s="194">
        <v>631</v>
      </c>
      <c r="D793" s="194">
        <v>465.75</v>
      </c>
      <c r="E793" s="194">
        <v>670.42</v>
      </c>
      <c r="F793" s="194">
        <v>177.25</v>
      </c>
      <c r="G793" s="194">
        <v>233.08</v>
      </c>
      <c r="H793" s="194">
        <v>704.08</v>
      </c>
      <c r="I793" s="194">
        <v>210.92</v>
      </c>
      <c r="J793" s="194">
        <v>233.08</v>
      </c>
    </row>
    <row r="794" spans="1:10">
      <c r="A794" s="195">
        <v>3555</v>
      </c>
      <c r="B794" s="195">
        <v>1279.17</v>
      </c>
      <c r="C794" s="195">
        <v>632.91999999999996</v>
      </c>
      <c r="D794" s="195">
        <v>465.83</v>
      </c>
      <c r="E794" s="195">
        <v>672.08</v>
      </c>
      <c r="F794" s="195">
        <v>178.92</v>
      </c>
      <c r="G794" s="195">
        <v>233.17</v>
      </c>
      <c r="H794" s="195">
        <v>705.75</v>
      </c>
      <c r="I794" s="195">
        <v>212.58</v>
      </c>
      <c r="J794" s="195">
        <v>233.17</v>
      </c>
    </row>
    <row r="795" spans="1:10">
      <c r="A795" s="194">
        <v>3559.5</v>
      </c>
      <c r="B795" s="194">
        <v>1280.83</v>
      </c>
      <c r="C795" s="194">
        <v>634.75</v>
      </c>
      <c r="D795" s="194">
        <v>465.92</v>
      </c>
      <c r="E795" s="194">
        <v>673.83</v>
      </c>
      <c r="F795" s="194">
        <v>180.83</v>
      </c>
      <c r="G795" s="194">
        <v>233.17</v>
      </c>
      <c r="H795" s="194">
        <v>707.42</v>
      </c>
      <c r="I795" s="194">
        <v>214.42</v>
      </c>
      <c r="J795" s="194">
        <v>233.17</v>
      </c>
    </row>
    <row r="796" spans="1:10">
      <c r="A796" s="195">
        <v>3564</v>
      </c>
      <c r="B796" s="195">
        <v>1282.5</v>
      </c>
      <c r="C796" s="195">
        <v>636.58000000000004</v>
      </c>
      <c r="D796" s="195">
        <v>466.08</v>
      </c>
      <c r="E796" s="195">
        <v>675.5</v>
      </c>
      <c r="F796" s="195">
        <v>182.58</v>
      </c>
      <c r="G796" s="195">
        <v>233.25</v>
      </c>
      <c r="H796" s="195">
        <v>709.08</v>
      </c>
      <c r="I796" s="195">
        <v>216.17</v>
      </c>
      <c r="J796" s="195">
        <v>233.25</v>
      </c>
    </row>
    <row r="797" spans="1:10">
      <c r="A797" s="194">
        <v>3568.5</v>
      </c>
      <c r="B797" s="194">
        <v>1284.17</v>
      </c>
      <c r="C797" s="194">
        <v>638.41999999999996</v>
      </c>
      <c r="D797" s="194">
        <v>466.17</v>
      </c>
      <c r="E797" s="194">
        <v>677.17</v>
      </c>
      <c r="F797" s="194">
        <v>184.33</v>
      </c>
      <c r="G797" s="194">
        <v>233.25</v>
      </c>
      <c r="H797" s="194">
        <v>710.75</v>
      </c>
      <c r="I797" s="194">
        <v>217.92</v>
      </c>
      <c r="J797" s="194">
        <v>233.25</v>
      </c>
    </row>
    <row r="798" spans="1:10">
      <c r="A798" s="195">
        <v>3573</v>
      </c>
      <c r="B798" s="195">
        <v>1285.92</v>
      </c>
      <c r="C798" s="195">
        <v>640.33000000000004</v>
      </c>
      <c r="D798" s="195">
        <v>466.25</v>
      </c>
      <c r="E798" s="195">
        <v>678.83</v>
      </c>
      <c r="F798" s="195">
        <v>186.08</v>
      </c>
      <c r="G798" s="195">
        <v>233.33</v>
      </c>
      <c r="H798" s="195">
        <v>712.5</v>
      </c>
      <c r="I798" s="195">
        <v>219.75</v>
      </c>
      <c r="J798" s="195">
        <v>233.33</v>
      </c>
    </row>
    <row r="799" spans="1:10">
      <c r="A799" s="194">
        <v>3577.5</v>
      </c>
      <c r="B799" s="194">
        <v>1287.58</v>
      </c>
      <c r="C799" s="194">
        <v>642.25</v>
      </c>
      <c r="D799" s="194">
        <v>466.33</v>
      </c>
      <c r="E799" s="194">
        <v>680.58</v>
      </c>
      <c r="F799" s="194">
        <v>187.92</v>
      </c>
      <c r="G799" s="194">
        <v>233.42</v>
      </c>
      <c r="H799" s="194">
        <v>714.17</v>
      </c>
      <c r="I799" s="194">
        <v>221.5</v>
      </c>
      <c r="J799" s="194">
        <v>233.42</v>
      </c>
    </row>
    <row r="800" spans="1:10">
      <c r="A800" s="195">
        <v>3582</v>
      </c>
      <c r="B800" s="195">
        <v>1289.25</v>
      </c>
      <c r="C800" s="195">
        <v>644.08000000000004</v>
      </c>
      <c r="D800" s="195">
        <v>466.42</v>
      </c>
      <c r="E800" s="195">
        <v>682.25</v>
      </c>
      <c r="F800" s="195">
        <v>189.75</v>
      </c>
      <c r="G800" s="195">
        <v>233.42</v>
      </c>
      <c r="H800" s="195">
        <v>715.83</v>
      </c>
      <c r="I800" s="195">
        <v>223.33</v>
      </c>
      <c r="J800" s="195">
        <v>233.42</v>
      </c>
    </row>
    <row r="801" spans="1:10">
      <c r="A801" s="194">
        <v>3586.5</v>
      </c>
      <c r="B801" s="194">
        <v>1290.92</v>
      </c>
      <c r="C801" s="194">
        <v>645.91999999999996</v>
      </c>
      <c r="D801" s="194">
        <v>466.58</v>
      </c>
      <c r="E801" s="194">
        <v>683.92</v>
      </c>
      <c r="F801" s="194">
        <v>191.42</v>
      </c>
      <c r="G801" s="194">
        <v>233.5</v>
      </c>
      <c r="H801" s="194">
        <v>717.5</v>
      </c>
      <c r="I801" s="194">
        <v>225</v>
      </c>
      <c r="J801" s="194">
        <v>233.5</v>
      </c>
    </row>
    <row r="802" spans="1:10">
      <c r="A802" s="195">
        <v>3591</v>
      </c>
      <c r="B802" s="195">
        <v>1292.67</v>
      </c>
      <c r="C802" s="195">
        <v>648</v>
      </c>
      <c r="D802" s="195">
        <v>466.5</v>
      </c>
      <c r="E802" s="195">
        <v>685.58</v>
      </c>
      <c r="F802" s="195">
        <v>193.25</v>
      </c>
      <c r="G802" s="195">
        <v>233.5</v>
      </c>
      <c r="H802" s="195">
        <v>719.25</v>
      </c>
      <c r="I802" s="195">
        <v>226.92</v>
      </c>
      <c r="J802" s="195">
        <v>233.5</v>
      </c>
    </row>
    <row r="803" spans="1:10">
      <c r="A803" s="194">
        <v>3595.5</v>
      </c>
      <c r="B803" s="194">
        <v>1294.33</v>
      </c>
      <c r="C803" s="194">
        <v>650.25</v>
      </c>
      <c r="D803" s="194">
        <v>466.25</v>
      </c>
      <c r="E803" s="194">
        <v>687.25</v>
      </c>
      <c r="F803" s="194">
        <v>195.25</v>
      </c>
      <c r="G803" s="194">
        <v>233.33</v>
      </c>
      <c r="H803" s="194">
        <v>720.92</v>
      </c>
      <c r="I803" s="194">
        <v>228.92</v>
      </c>
      <c r="J803" s="194">
        <v>233.33</v>
      </c>
    </row>
    <row r="804" spans="1:10">
      <c r="A804" s="195">
        <v>3600</v>
      </c>
      <c r="B804" s="195">
        <v>1296</v>
      </c>
      <c r="C804" s="195">
        <v>652.5</v>
      </c>
      <c r="D804" s="195">
        <v>465.92</v>
      </c>
      <c r="E804" s="195">
        <v>689</v>
      </c>
      <c r="F804" s="195">
        <v>197.25</v>
      </c>
      <c r="G804" s="195">
        <v>233.17</v>
      </c>
      <c r="H804" s="195">
        <v>722.58</v>
      </c>
      <c r="I804" s="195">
        <v>230.83</v>
      </c>
      <c r="J804" s="195">
        <v>233.17</v>
      </c>
    </row>
    <row r="805" spans="1:10">
      <c r="A805" s="194">
        <v>3604.5</v>
      </c>
      <c r="B805" s="194">
        <v>1297.67</v>
      </c>
      <c r="C805" s="194">
        <v>654.66999999999996</v>
      </c>
      <c r="D805" s="194">
        <v>465.67</v>
      </c>
      <c r="E805" s="194">
        <v>690.67</v>
      </c>
      <c r="F805" s="194">
        <v>199.17</v>
      </c>
      <c r="G805" s="194">
        <v>233.08</v>
      </c>
      <c r="H805" s="194">
        <v>724.25</v>
      </c>
      <c r="I805" s="194">
        <v>232.75</v>
      </c>
      <c r="J805" s="194">
        <v>233.08</v>
      </c>
    </row>
    <row r="806" spans="1:10">
      <c r="A806" s="195">
        <v>3609</v>
      </c>
      <c r="B806" s="195">
        <v>1299.42</v>
      </c>
      <c r="C806" s="195">
        <v>657.08</v>
      </c>
      <c r="D806" s="195">
        <v>465.33</v>
      </c>
      <c r="E806" s="195">
        <v>692.33</v>
      </c>
      <c r="F806" s="195">
        <v>201.17</v>
      </c>
      <c r="G806" s="195">
        <v>232.92</v>
      </c>
      <c r="H806" s="195">
        <v>726</v>
      </c>
      <c r="I806" s="195">
        <v>234.83</v>
      </c>
      <c r="J806" s="195">
        <v>232.92</v>
      </c>
    </row>
    <row r="807" spans="1:10">
      <c r="A807" s="194">
        <v>3613.5</v>
      </c>
      <c r="B807" s="194">
        <v>1301.08</v>
      </c>
      <c r="C807" s="194">
        <v>659.25</v>
      </c>
      <c r="D807" s="194">
        <v>465.08</v>
      </c>
      <c r="E807" s="194">
        <v>694</v>
      </c>
      <c r="F807" s="194">
        <v>203.17</v>
      </c>
      <c r="G807" s="194">
        <v>232.75</v>
      </c>
      <c r="H807" s="194">
        <v>727.67</v>
      </c>
      <c r="I807" s="194">
        <v>236.83</v>
      </c>
      <c r="J807" s="194">
        <v>232.75</v>
      </c>
    </row>
    <row r="808" spans="1:10">
      <c r="A808" s="195">
        <v>3618</v>
      </c>
      <c r="B808" s="195">
        <v>1302.75</v>
      </c>
      <c r="C808" s="195">
        <v>661.58</v>
      </c>
      <c r="D808" s="195">
        <v>464.75</v>
      </c>
      <c r="E808" s="195">
        <v>695.75</v>
      </c>
      <c r="F808" s="195">
        <v>205.17</v>
      </c>
      <c r="G808" s="195">
        <v>232.58</v>
      </c>
      <c r="H808" s="195">
        <v>729.33</v>
      </c>
      <c r="I808" s="195">
        <v>238.75</v>
      </c>
      <c r="J808" s="195">
        <v>232.58</v>
      </c>
    </row>
    <row r="809" spans="1:10">
      <c r="A809" s="194">
        <v>3622.5</v>
      </c>
      <c r="B809" s="194">
        <v>1304.42</v>
      </c>
      <c r="C809" s="194">
        <v>663.75</v>
      </c>
      <c r="D809" s="194">
        <v>464.5</v>
      </c>
      <c r="E809" s="194">
        <v>697.42</v>
      </c>
      <c r="F809" s="194">
        <v>207.08</v>
      </c>
      <c r="G809" s="194">
        <v>232.5</v>
      </c>
      <c r="H809" s="194">
        <v>731</v>
      </c>
      <c r="I809" s="194">
        <v>240.67</v>
      </c>
      <c r="J809" s="194">
        <v>232.5</v>
      </c>
    </row>
    <row r="810" spans="1:10">
      <c r="A810" s="195">
        <v>3627</v>
      </c>
      <c r="B810" s="195">
        <v>1306.17</v>
      </c>
      <c r="C810" s="195">
        <v>666.17</v>
      </c>
      <c r="D810" s="195">
        <v>464.17</v>
      </c>
      <c r="E810" s="195">
        <v>699.08</v>
      </c>
      <c r="F810" s="195">
        <v>209.08</v>
      </c>
      <c r="G810" s="195">
        <v>232.33</v>
      </c>
      <c r="H810" s="195">
        <v>732.75</v>
      </c>
      <c r="I810" s="195">
        <v>242.75</v>
      </c>
      <c r="J810" s="195">
        <v>232.33</v>
      </c>
    </row>
    <row r="811" spans="1:10">
      <c r="A811" s="194">
        <v>3631.5</v>
      </c>
      <c r="B811" s="194">
        <v>1307.83</v>
      </c>
      <c r="C811" s="194">
        <v>668.42</v>
      </c>
      <c r="D811" s="194">
        <v>463.83</v>
      </c>
      <c r="E811" s="194">
        <v>700.75</v>
      </c>
      <c r="F811" s="194">
        <v>211</v>
      </c>
      <c r="G811" s="194">
        <v>232.17</v>
      </c>
      <c r="H811" s="194">
        <v>734.42</v>
      </c>
      <c r="I811" s="194">
        <v>244.67</v>
      </c>
      <c r="J811" s="194">
        <v>232.17</v>
      </c>
    </row>
    <row r="812" spans="1:10">
      <c r="A812" s="195">
        <v>3636</v>
      </c>
      <c r="B812" s="195">
        <v>1309.5</v>
      </c>
      <c r="C812" s="195">
        <v>670.58</v>
      </c>
      <c r="D812" s="195">
        <v>463.58</v>
      </c>
      <c r="E812" s="195">
        <v>702.5</v>
      </c>
      <c r="F812" s="195">
        <v>213.08</v>
      </c>
      <c r="G812" s="195">
        <v>232</v>
      </c>
      <c r="H812" s="195">
        <v>736.08</v>
      </c>
      <c r="I812" s="195">
        <v>246.67</v>
      </c>
      <c r="J812" s="195">
        <v>232</v>
      </c>
    </row>
    <row r="813" spans="1:10">
      <c r="A813" s="194">
        <v>3640.5</v>
      </c>
      <c r="B813" s="194">
        <v>1311.17</v>
      </c>
      <c r="C813" s="194">
        <v>672.92</v>
      </c>
      <c r="D813" s="194">
        <v>463.25</v>
      </c>
      <c r="E813" s="194">
        <v>704.17</v>
      </c>
      <c r="F813" s="194">
        <v>215.08</v>
      </c>
      <c r="G813" s="194">
        <v>231.83</v>
      </c>
      <c r="H813" s="194">
        <v>737.75</v>
      </c>
      <c r="I813" s="194">
        <v>248.67</v>
      </c>
      <c r="J813" s="194">
        <v>231.83</v>
      </c>
    </row>
    <row r="814" spans="1:10">
      <c r="A814" s="195">
        <v>3645</v>
      </c>
      <c r="B814" s="195">
        <v>1312.92</v>
      </c>
      <c r="C814" s="195">
        <v>675.17</v>
      </c>
      <c r="D814" s="195">
        <v>463</v>
      </c>
      <c r="E814" s="195">
        <v>705.83</v>
      </c>
      <c r="F814" s="195">
        <v>217</v>
      </c>
      <c r="G814" s="195">
        <v>231.75</v>
      </c>
      <c r="H814" s="195">
        <v>739.5</v>
      </c>
      <c r="I814" s="195">
        <v>250.67</v>
      </c>
      <c r="J814" s="195">
        <v>231.75</v>
      </c>
    </row>
    <row r="815" spans="1:10">
      <c r="A815" s="194">
        <v>3649.5</v>
      </c>
      <c r="B815" s="194">
        <v>1314.58</v>
      </c>
      <c r="C815" s="194">
        <v>677.5</v>
      </c>
      <c r="D815" s="194">
        <v>462.67</v>
      </c>
      <c r="E815" s="194">
        <v>707.5</v>
      </c>
      <c r="F815" s="194">
        <v>218.92</v>
      </c>
      <c r="G815" s="194">
        <v>231.58</v>
      </c>
      <c r="H815" s="194">
        <v>741.17</v>
      </c>
      <c r="I815" s="194">
        <v>252.58</v>
      </c>
      <c r="J815" s="194">
        <v>231.58</v>
      </c>
    </row>
    <row r="816" spans="1:10">
      <c r="A816" s="195">
        <v>3654</v>
      </c>
      <c r="B816" s="195">
        <v>1316.25</v>
      </c>
      <c r="C816" s="195">
        <v>679.67</v>
      </c>
      <c r="D816" s="195">
        <v>462.42</v>
      </c>
      <c r="E816" s="195">
        <v>709.25</v>
      </c>
      <c r="F816" s="195">
        <v>221</v>
      </c>
      <c r="G816" s="195">
        <v>231.42</v>
      </c>
      <c r="H816" s="195">
        <v>742.83</v>
      </c>
      <c r="I816" s="195">
        <v>254.58</v>
      </c>
      <c r="J816" s="195">
        <v>231.42</v>
      </c>
    </row>
    <row r="817" spans="1:10">
      <c r="A817" s="194">
        <v>3658.5</v>
      </c>
      <c r="B817" s="194">
        <v>1317.92</v>
      </c>
      <c r="C817" s="194">
        <v>681.92</v>
      </c>
      <c r="D817" s="194">
        <v>462.08</v>
      </c>
      <c r="E817" s="194">
        <v>710.92</v>
      </c>
      <c r="F817" s="194">
        <v>223</v>
      </c>
      <c r="G817" s="194">
        <v>231.25</v>
      </c>
      <c r="H817" s="194">
        <v>744.5</v>
      </c>
      <c r="I817" s="194">
        <v>256.58</v>
      </c>
      <c r="J817" s="194">
        <v>231.25</v>
      </c>
    </row>
    <row r="818" spans="1:10">
      <c r="A818" s="195">
        <v>3663</v>
      </c>
      <c r="B818" s="195">
        <v>1319.67</v>
      </c>
      <c r="C818" s="195">
        <v>684.25</v>
      </c>
      <c r="D818" s="195">
        <v>461.83</v>
      </c>
      <c r="E818" s="195">
        <v>712.58</v>
      </c>
      <c r="F818" s="195">
        <v>224.83</v>
      </c>
      <c r="G818" s="195">
        <v>231.17</v>
      </c>
      <c r="H818" s="195">
        <v>746.25</v>
      </c>
      <c r="I818" s="195">
        <v>258.5</v>
      </c>
      <c r="J818" s="195">
        <v>231.17</v>
      </c>
    </row>
    <row r="819" spans="1:10">
      <c r="A819" s="194">
        <v>3667.5</v>
      </c>
      <c r="B819" s="194">
        <v>1321.33</v>
      </c>
      <c r="C819" s="194">
        <v>686.5</v>
      </c>
      <c r="D819" s="194">
        <v>461.5</v>
      </c>
      <c r="E819" s="194">
        <v>714.25</v>
      </c>
      <c r="F819" s="194">
        <v>226.83</v>
      </c>
      <c r="G819" s="194">
        <v>231</v>
      </c>
      <c r="H819" s="194">
        <v>747.92</v>
      </c>
      <c r="I819" s="194">
        <v>260.5</v>
      </c>
      <c r="J819" s="194">
        <v>231</v>
      </c>
    </row>
    <row r="820" spans="1:10">
      <c r="A820" s="195">
        <v>3672</v>
      </c>
      <c r="B820" s="195">
        <v>1323</v>
      </c>
      <c r="C820" s="195">
        <v>688.75</v>
      </c>
      <c r="D820" s="195">
        <v>461.25</v>
      </c>
      <c r="E820" s="195">
        <v>716</v>
      </c>
      <c r="F820" s="195">
        <v>228.92</v>
      </c>
      <c r="G820" s="195">
        <v>230.83</v>
      </c>
      <c r="H820" s="195">
        <v>749.58</v>
      </c>
      <c r="I820" s="195">
        <v>262.5</v>
      </c>
      <c r="J820" s="195">
        <v>230.83</v>
      </c>
    </row>
    <row r="821" spans="1:10">
      <c r="A821" s="194">
        <v>3676.5</v>
      </c>
      <c r="B821" s="194">
        <v>1324.67</v>
      </c>
      <c r="C821" s="194">
        <v>691</v>
      </c>
      <c r="D821" s="194">
        <v>460.92</v>
      </c>
      <c r="E821" s="194">
        <v>717.67</v>
      </c>
      <c r="F821" s="194">
        <v>230.92</v>
      </c>
      <c r="G821" s="194">
        <v>230.67</v>
      </c>
      <c r="H821" s="194">
        <v>751.25</v>
      </c>
      <c r="I821" s="194">
        <v>264.5</v>
      </c>
      <c r="J821" s="194">
        <v>230.67</v>
      </c>
    </row>
    <row r="822" spans="1:10">
      <c r="A822" s="195">
        <v>3681</v>
      </c>
      <c r="B822" s="195">
        <v>1326.33</v>
      </c>
      <c r="C822" s="195">
        <v>693.25</v>
      </c>
      <c r="D822" s="195">
        <v>460.67</v>
      </c>
      <c r="E822" s="195">
        <v>719.33</v>
      </c>
      <c r="F822" s="195">
        <v>232.75</v>
      </c>
      <c r="G822" s="195">
        <v>230.58</v>
      </c>
      <c r="H822" s="195">
        <v>752.92</v>
      </c>
      <c r="I822" s="195">
        <v>266.33</v>
      </c>
      <c r="J822" s="195">
        <v>230.58</v>
      </c>
    </row>
    <row r="823" spans="1:10">
      <c r="A823" s="194">
        <v>3685.5</v>
      </c>
      <c r="B823" s="194">
        <v>1328.08</v>
      </c>
      <c r="C823" s="194">
        <v>695.58</v>
      </c>
      <c r="D823" s="194">
        <v>460.33</v>
      </c>
      <c r="E823" s="194">
        <v>721</v>
      </c>
      <c r="F823" s="194">
        <v>234.75</v>
      </c>
      <c r="G823" s="194">
        <v>230.42</v>
      </c>
      <c r="H823" s="194">
        <v>754.67</v>
      </c>
      <c r="I823" s="194">
        <v>268.42</v>
      </c>
      <c r="J823" s="194">
        <v>230.42</v>
      </c>
    </row>
    <row r="824" spans="1:10">
      <c r="A824" s="195">
        <v>3690</v>
      </c>
      <c r="B824" s="195">
        <v>1329.75</v>
      </c>
      <c r="C824" s="195">
        <v>697.75</v>
      </c>
      <c r="D824" s="195">
        <v>460.08</v>
      </c>
      <c r="E824" s="195">
        <v>722.67</v>
      </c>
      <c r="F824" s="195">
        <v>236.75</v>
      </c>
      <c r="G824" s="195">
        <v>230.25</v>
      </c>
      <c r="H824" s="195">
        <v>756.33</v>
      </c>
      <c r="I824" s="195">
        <v>270.42</v>
      </c>
      <c r="J824" s="195">
        <v>230.25</v>
      </c>
    </row>
    <row r="825" spans="1:10">
      <c r="A825" s="194">
        <v>3694.5</v>
      </c>
      <c r="B825" s="194">
        <v>1331.42</v>
      </c>
      <c r="C825" s="194">
        <v>700.08</v>
      </c>
      <c r="D825" s="194">
        <v>459.75</v>
      </c>
      <c r="E825" s="194">
        <v>724.42</v>
      </c>
      <c r="F825" s="194">
        <v>238.75</v>
      </c>
      <c r="G825" s="194">
        <v>230.08</v>
      </c>
      <c r="H825" s="194">
        <v>758</v>
      </c>
      <c r="I825" s="194">
        <v>272.33</v>
      </c>
      <c r="J825" s="194">
        <v>230.08</v>
      </c>
    </row>
    <row r="826" spans="1:10">
      <c r="A826" s="195">
        <v>3699</v>
      </c>
      <c r="B826" s="195">
        <v>1333.08</v>
      </c>
      <c r="C826" s="195">
        <v>702.25</v>
      </c>
      <c r="D826" s="195">
        <v>459.5</v>
      </c>
      <c r="E826" s="195">
        <v>726.08</v>
      </c>
      <c r="F826" s="195">
        <v>240.67</v>
      </c>
      <c r="G826" s="195">
        <v>230</v>
      </c>
      <c r="H826" s="195">
        <v>759.67</v>
      </c>
      <c r="I826" s="195">
        <v>274.25</v>
      </c>
      <c r="J826" s="195">
        <v>230</v>
      </c>
    </row>
    <row r="827" spans="1:10">
      <c r="A827" s="194">
        <v>3703.5</v>
      </c>
      <c r="B827" s="194">
        <v>1334.83</v>
      </c>
      <c r="C827" s="194">
        <v>704.67</v>
      </c>
      <c r="D827" s="194">
        <v>459.17</v>
      </c>
      <c r="E827" s="194">
        <v>727.75</v>
      </c>
      <c r="F827" s="194">
        <v>242.67</v>
      </c>
      <c r="G827" s="194">
        <v>229.83</v>
      </c>
      <c r="H827" s="194">
        <v>761.42</v>
      </c>
      <c r="I827" s="194">
        <v>276.33</v>
      </c>
      <c r="J827" s="194">
        <v>229.83</v>
      </c>
    </row>
    <row r="828" spans="1:10">
      <c r="A828" s="195">
        <v>3708</v>
      </c>
      <c r="B828" s="195">
        <v>1336.5</v>
      </c>
      <c r="C828" s="195">
        <v>706.83</v>
      </c>
      <c r="D828" s="195">
        <v>458.92</v>
      </c>
      <c r="E828" s="195">
        <v>729.42</v>
      </c>
      <c r="F828" s="195">
        <v>244.67</v>
      </c>
      <c r="G828" s="195">
        <v>229.67</v>
      </c>
      <c r="H828" s="195">
        <v>763.08</v>
      </c>
      <c r="I828" s="195">
        <v>278.33</v>
      </c>
      <c r="J828" s="195">
        <v>229.67</v>
      </c>
    </row>
    <row r="829" spans="1:10">
      <c r="A829" s="194">
        <v>3712.5</v>
      </c>
      <c r="B829" s="194">
        <v>1338.17</v>
      </c>
      <c r="C829" s="194">
        <v>709.17</v>
      </c>
      <c r="D829" s="194">
        <v>458.58</v>
      </c>
      <c r="E829" s="194">
        <v>731.17</v>
      </c>
      <c r="F829" s="194">
        <v>246.67</v>
      </c>
      <c r="G829" s="194">
        <v>229.5</v>
      </c>
      <c r="H829" s="194">
        <v>764.75</v>
      </c>
      <c r="I829" s="194">
        <v>280.25</v>
      </c>
      <c r="J829" s="194">
        <v>229.5</v>
      </c>
    </row>
    <row r="830" spans="1:10">
      <c r="A830" s="195">
        <v>3717</v>
      </c>
      <c r="B830" s="195">
        <v>1339.83</v>
      </c>
      <c r="C830" s="195">
        <v>711.33</v>
      </c>
      <c r="D830" s="195">
        <v>458.33</v>
      </c>
      <c r="E830" s="195">
        <v>732.83</v>
      </c>
      <c r="F830" s="195">
        <v>248.58</v>
      </c>
      <c r="G830" s="195">
        <v>229.42</v>
      </c>
      <c r="H830" s="195">
        <v>766.42</v>
      </c>
      <c r="I830" s="195">
        <v>282.17</v>
      </c>
      <c r="J830" s="195">
        <v>229.42</v>
      </c>
    </row>
    <row r="831" spans="1:10">
      <c r="A831" s="194">
        <v>3721.5</v>
      </c>
      <c r="B831" s="194">
        <v>1341.58</v>
      </c>
      <c r="C831" s="194">
        <v>713.67</v>
      </c>
      <c r="D831" s="194">
        <v>458</v>
      </c>
      <c r="E831" s="194">
        <v>734.5</v>
      </c>
      <c r="F831" s="194">
        <v>250.58</v>
      </c>
      <c r="G831" s="194">
        <v>229.25</v>
      </c>
      <c r="H831" s="194">
        <v>768.17</v>
      </c>
      <c r="I831" s="194">
        <v>284.25</v>
      </c>
      <c r="J831" s="194">
        <v>229.25</v>
      </c>
    </row>
    <row r="832" spans="1:10">
      <c r="A832" s="195">
        <v>3726</v>
      </c>
      <c r="B832" s="195">
        <v>1343.25</v>
      </c>
      <c r="C832" s="195">
        <v>715.92</v>
      </c>
      <c r="D832" s="195">
        <v>457.75</v>
      </c>
      <c r="E832" s="195">
        <v>736.17</v>
      </c>
      <c r="F832" s="195">
        <v>252.5</v>
      </c>
      <c r="G832" s="195">
        <v>229.08</v>
      </c>
      <c r="H832" s="195">
        <v>769.83</v>
      </c>
      <c r="I832" s="195">
        <v>286.17</v>
      </c>
      <c r="J832" s="195">
        <v>229.08</v>
      </c>
    </row>
    <row r="833" spans="1:10">
      <c r="A833" s="194">
        <v>3730.5</v>
      </c>
      <c r="B833" s="194">
        <v>1344.92</v>
      </c>
      <c r="C833" s="194">
        <v>718.17</v>
      </c>
      <c r="D833" s="194">
        <v>457.42</v>
      </c>
      <c r="E833" s="194">
        <v>737.92</v>
      </c>
      <c r="F833" s="194">
        <v>254.58</v>
      </c>
      <c r="G833" s="194">
        <v>228.92</v>
      </c>
      <c r="H833" s="194">
        <v>771.5</v>
      </c>
      <c r="I833" s="194">
        <v>288.17</v>
      </c>
      <c r="J833" s="194">
        <v>228.92</v>
      </c>
    </row>
    <row r="834" spans="1:10">
      <c r="A834" s="195">
        <v>3735</v>
      </c>
      <c r="B834" s="195">
        <v>1346.58</v>
      </c>
      <c r="C834" s="195">
        <v>720.42</v>
      </c>
      <c r="D834" s="195">
        <v>457.17</v>
      </c>
      <c r="E834" s="195">
        <v>739.58</v>
      </c>
      <c r="F834" s="195">
        <v>256.5</v>
      </c>
      <c r="G834" s="195">
        <v>228.83</v>
      </c>
      <c r="H834" s="195">
        <v>773.17</v>
      </c>
      <c r="I834" s="195">
        <v>290.08</v>
      </c>
      <c r="J834" s="195">
        <v>228.83</v>
      </c>
    </row>
    <row r="835" spans="1:10">
      <c r="A835" s="194">
        <v>3739.5</v>
      </c>
      <c r="B835" s="194">
        <v>1348.33</v>
      </c>
      <c r="C835" s="194">
        <v>722.75</v>
      </c>
      <c r="D835" s="194">
        <v>456.83</v>
      </c>
      <c r="E835" s="194">
        <v>741.25</v>
      </c>
      <c r="F835" s="194">
        <v>258.5</v>
      </c>
      <c r="G835" s="194">
        <v>228.67</v>
      </c>
      <c r="H835" s="194">
        <v>774.92</v>
      </c>
      <c r="I835" s="194">
        <v>292.17</v>
      </c>
      <c r="J835" s="194">
        <v>228.67</v>
      </c>
    </row>
    <row r="836" spans="1:10">
      <c r="A836" s="195">
        <v>3744</v>
      </c>
      <c r="B836" s="195">
        <v>1350</v>
      </c>
      <c r="C836" s="195">
        <v>724.92</v>
      </c>
      <c r="D836" s="195">
        <v>456.58</v>
      </c>
      <c r="E836" s="195">
        <v>742.92</v>
      </c>
      <c r="F836" s="195">
        <v>260.42</v>
      </c>
      <c r="G836" s="195">
        <v>228.5</v>
      </c>
      <c r="H836" s="195">
        <v>776.58</v>
      </c>
      <c r="I836" s="195">
        <v>294.08</v>
      </c>
      <c r="J836" s="195">
        <v>228.5</v>
      </c>
    </row>
    <row r="837" spans="1:10">
      <c r="A837" s="194">
        <v>3748.5</v>
      </c>
      <c r="B837" s="194">
        <v>1351.67</v>
      </c>
      <c r="C837" s="194">
        <v>727.25</v>
      </c>
      <c r="D837" s="194">
        <v>456.25</v>
      </c>
      <c r="E837" s="194">
        <v>744.67</v>
      </c>
      <c r="F837" s="194">
        <v>262.5</v>
      </c>
      <c r="G837" s="194">
        <v>228.33</v>
      </c>
      <c r="H837" s="194">
        <v>778.25</v>
      </c>
      <c r="I837" s="194">
        <v>296.08</v>
      </c>
      <c r="J837" s="194">
        <v>228.33</v>
      </c>
    </row>
    <row r="838" spans="1:10">
      <c r="A838" s="195">
        <v>3753</v>
      </c>
      <c r="B838" s="195">
        <v>1353.33</v>
      </c>
      <c r="C838" s="195">
        <v>729.42</v>
      </c>
      <c r="D838" s="195">
        <v>456</v>
      </c>
      <c r="E838" s="195">
        <v>746.33</v>
      </c>
      <c r="F838" s="195">
        <v>264.5</v>
      </c>
      <c r="G838" s="195">
        <v>228.17</v>
      </c>
      <c r="H838" s="195">
        <v>779.92</v>
      </c>
      <c r="I838" s="195">
        <v>298.08</v>
      </c>
      <c r="J838" s="195">
        <v>228.17</v>
      </c>
    </row>
    <row r="839" spans="1:10">
      <c r="A839" s="194">
        <v>3757.5</v>
      </c>
      <c r="B839" s="194">
        <v>1355.08</v>
      </c>
      <c r="C839" s="194">
        <v>731.83</v>
      </c>
      <c r="D839" s="194">
        <v>455.67</v>
      </c>
      <c r="E839" s="194">
        <v>748</v>
      </c>
      <c r="F839" s="194">
        <v>266.33</v>
      </c>
      <c r="G839" s="194">
        <v>228.08</v>
      </c>
      <c r="H839" s="194">
        <v>781.67</v>
      </c>
      <c r="I839" s="194">
        <v>300</v>
      </c>
      <c r="J839" s="194">
        <v>228.08</v>
      </c>
    </row>
    <row r="840" spans="1:10">
      <c r="A840" s="195">
        <v>3762</v>
      </c>
      <c r="B840" s="195">
        <v>1356.75</v>
      </c>
      <c r="C840" s="195">
        <v>734</v>
      </c>
      <c r="D840" s="195">
        <v>455.42</v>
      </c>
      <c r="E840" s="195">
        <v>749.67</v>
      </c>
      <c r="F840" s="195">
        <v>268.33</v>
      </c>
      <c r="G840" s="195">
        <v>227.92</v>
      </c>
      <c r="H840" s="195">
        <v>783.33</v>
      </c>
      <c r="I840" s="195">
        <v>302</v>
      </c>
      <c r="J840" s="195">
        <v>227.92</v>
      </c>
    </row>
    <row r="841" spans="1:10">
      <c r="A841" s="194">
        <v>3766.5</v>
      </c>
      <c r="B841" s="194">
        <v>1358.42</v>
      </c>
      <c r="C841" s="194">
        <v>736.33</v>
      </c>
      <c r="D841" s="194">
        <v>455.08</v>
      </c>
      <c r="E841" s="194">
        <v>751.42</v>
      </c>
      <c r="F841" s="194">
        <v>270.42</v>
      </c>
      <c r="G841" s="194">
        <v>227.75</v>
      </c>
      <c r="H841" s="194">
        <v>785</v>
      </c>
      <c r="I841" s="194">
        <v>304</v>
      </c>
      <c r="J841" s="194">
        <v>227.75</v>
      </c>
    </row>
    <row r="842" spans="1:10">
      <c r="A842" s="195">
        <v>3771</v>
      </c>
      <c r="B842" s="195">
        <v>1360.08</v>
      </c>
      <c r="C842" s="195">
        <v>738.5</v>
      </c>
      <c r="D842" s="195">
        <v>454.83</v>
      </c>
      <c r="E842" s="195">
        <v>753.08</v>
      </c>
      <c r="F842" s="195">
        <v>272.42</v>
      </c>
      <c r="G842" s="195">
        <v>227.58</v>
      </c>
      <c r="H842" s="195">
        <v>786.67</v>
      </c>
      <c r="I842" s="195">
        <v>306</v>
      </c>
      <c r="J842" s="195">
        <v>227.58</v>
      </c>
    </row>
    <row r="843" spans="1:10">
      <c r="A843" s="194">
        <v>3775.5</v>
      </c>
      <c r="B843" s="194">
        <v>1361.83</v>
      </c>
      <c r="C843" s="194">
        <v>740.83</v>
      </c>
      <c r="D843" s="194">
        <v>454.5</v>
      </c>
      <c r="E843" s="194">
        <v>754.75</v>
      </c>
      <c r="F843" s="194">
        <v>274.25</v>
      </c>
      <c r="G843" s="194">
        <v>227.5</v>
      </c>
      <c r="H843" s="194">
        <v>788.42</v>
      </c>
      <c r="I843" s="194">
        <v>307.92</v>
      </c>
      <c r="J843" s="194">
        <v>227.5</v>
      </c>
    </row>
    <row r="844" spans="1:10">
      <c r="A844" s="195">
        <v>3780</v>
      </c>
      <c r="B844" s="195">
        <v>1363.5</v>
      </c>
      <c r="C844" s="195">
        <v>743.17</v>
      </c>
      <c r="D844" s="195">
        <v>454.17</v>
      </c>
      <c r="E844" s="195">
        <v>756.42</v>
      </c>
      <c r="F844" s="195">
        <v>276.83</v>
      </c>
      <c r="G844" s="195">
        <v>227.33</v>
      </c>
      <c r="H844" s="195">
        <v>790.08</v>
      </c>
      <c r="I844" s="195">
        <v>310.5</v>
      </c>
      <c r="J844" s="195">
        <v>227.33</v>
      </c>
    </row>
    <row r="845" spans="1:10">
      <c r="A845" s="194">
        <v>3784.5</v>
      </c>
      <c r="B845" s="194">
        <v>1365.17</v>
      </c>
      <c r="C845" s="194">
        <v>745.33</v>
      </c>
      <c r="D845" s="194">
        <v>453.92</v>
      </c>
      <c r="E845" s="194">
        <v>758.17</v>
      </c>
      <c r="F845" s="194">
        <v>279.58</v>
      </c>
      <c r="G845" s="194">
        <v>227.17</v>
      </c>
      <c r="H845" s="194">
        <v>791.75</v>
      </c>
      <c r="I845" s="194">
        <v>313.17</v>
      </c>
      <c r="J845" s="194">
        <v>227.17</v>
      </c>
    </row>
    <row r="846" spans="1:10">
      <c r="A846" s="195">
        <v>3789</v>
      </c>
      <c r="B846" s="195">
        <v>1366.83</v>
      </c>
      <c r="C846" s="195">
        <v>747.67</v>
      </c>
      <c r="D846" s="195">
        <v>453.58</v>
      </c>
      <c r="E846" s="195">
        <v>759.83</v>
      </c>
      <c r="F846" s="195">
        <v>282.25</v>
      </c>
      <c r="G846" s="195">
        <v>227</v>
      </c>
      <c r="H846" s="195">
        <v>793.42</v>
      </c>
      <c r="I846" s="195">
        <v>315.83</v>
      </c>
      <c r="J846" s="195">
        <v>227</v>
      </c>
    </row>
    <row r="847" spans="1:10">
      <c r="A847" s="194">
        <v>3793.5</v>
      </c>
      <c r="B847" s="194">
        <v>1368.5</v>
      </c>
      <c r="C847" s="194">
        <v>749.83</v>
      </c>
      <c r="D847" s="194">
        <v>453.33</v>
      </c>
      <c r="E847" s="194">
        <v>761.5</v>
      </c>
      <c r="F847" s="194">
        <v>284.83</v>
      </c>
      <c r="G847" s="194">
        <v>226.92</v>
      </c>
      <c r="H847" s="194">
        <v>795.08</v>
      </c>
      <c r="I847" s="194">
        <v>318.42</v>
      </c>
      <c r="J847" s="194">
        <v>226.92</v>
      </c>
    </row>
    <row r="848" spans="1:10">
      <c r="A848" s="195">
        <v>3798</v>
      </c>
      <c r="B848" s="195">
        <v>1370.25</v>
      </c>
      <c r="C848" s="195">
        <v>752.25</v>
      </c>
      <c r="D848" s="195">
        <v>453</v>
      </c>
      <c r="E848" s="195">
        <v>763.17</v>
      </c>
      <c r="F848" s="195">
        <v>287.5</v>
      </c>
      <c r="G848" s="195">
        <v>226.75</v>
      </c>
      <c r="H848" s="195">
        <v>796.83</v>
      </c>
      <c r="I848" s="195">
        <v>321.17</v>
      </c>
      <c r="J848" s="195">
        <v>226.75</v>
      </c>
    </row>
    <row r="849" spans="1:10">
      <c r="A849" s="194">
        <v>3802.5</v>
      </c>
      <c r="B849" s="194">
        <v>1371.92</v>
      </c>
      <c r="C849" s="194">
        <v>754.42</v>
      </c>
      <c r="D849" s="194">
        <v>452.75</v>
      </c>
      <c r="E849" s="194">
        <v>764.83</v>
      </c>
      <c r="F849" s="194">
        <v>290.17</v>
      </c>
      <c r="G849" s="194">
        <v>226.58</v>
      </c>
      <c r="H849" s="194">
        <v>798.5</v>
      </c>
      <c r="I849" s="194">
        <v>323.83</v>
      </c>
      <c r="J849" s="194">
        <v>226.58</v>
      </c>
    </row>
    <row r="850" spans="1:10">
      <c r="A850" s="195">
        <v>3807</v>
      </c>
      <c r="B850" s="195">
        <v>1373.58</v>
      </c>
      <c r="C850" s="195">
        <v>756.67</v>
      </c>
      <c r="D850" s="195">
        <v>452.42</v>
      </c>
      <c r="E850" s="195">
        <v>766.58</v>
      </c>
      <c r="F850" s="195">
        <v>292.83</v>
      </c>
      <c r="G850" s="195">
        <v>226.42</v>
      </c>
      <c r="H850" s="195">
        <v>800.17</v>
      </c>
      <c r="I850" s="195">
        <v>326.42</v>
      </c>
      <c r="J850" s="195">
        <v>226.42</v>
      </c>
    </row>
    <row r="851" spans="1:10">
      <c r="A851" s="194">
        <v>3811.5</v>
      </c>
      <c r="B851" s="194">
        <v>1375.25</v>
      </c>
      <c r="C851" s="194">
        <v>758.92</v>
      </c>
      <c r="D851" s="194">
        <v>452.17</v>
      </c>
      <c r="E851" s="194">
        <v>768.25</v>
      </c>
      <c r="F851" s="194">
        <v>295.42</v>
      </c>
      <c r="G851" s="194">
        <v>226.33</v>
      </c>
      <c r="H851" s="194">
        <v>801.83</v>
      </c>
      <c r="I851" s="194">
        <v>329</v>
      </c>
      <c r="J851" s="194">
        <v>226.33</v>
      </c>
    </row>
    <row r="852" spans="1:10">
      <c r="A852" s="195">
        <v>3816</v>
      </c>
      <c r="B852" s="195">
        <v>1377</v>
      </c>
      <c r="C852" s="195">
        <v>761.25</v>
      </c>
      <c r="D852" s="195">
        <v>451.83</v>
      </c>
      <c r="E852" s="195">
        <v>769.92</v>
      </c>
      <c r="F852" s="195">
        <v>298.08</v>
      </c>
      <c r="G852" s="195">
        <v>226.17</v>
      </c>
      <c r="H852" s="195">
        <v>803.58</v>
      </c>
      <c r="I852" s="195">
        <v>331.75</v>
      </c>
      <c r="J852" s="195">
        <v>226.17</v>
      </c>
    </row>
    <row r="853" spans="1:10">
      <c r="A853" s="194">
        <v>3820.5</v>
      </c>
      <c r="B853" s="194">
        <v>1378.67</v>
      </c>
      <c r="C853" s="194">
        <v>763.5</v>
      </c>
      <c r="D853" s="194">
        <v>451.58</v>
      </c>
      <c r="E853" s="194">
        <v>771.58</v>
      </c>
      <c r="F853" s="194">
        <v>300.67</v>
      </c>
      <c r="G853" s="194">
        <v>226</v>
      </c>
      <c r="H853" s="194">
        <v>805.25</v>
      </c>
      <c r="I853" s="194">
        <v>334.33</v>
      </c>
      <c r="J853" s="194">
        <v>226</v>
      </c>
    </row>
    <row r="854" spans="1:10">
      <c r="A854" s="195">
        <v>3825</v>
      </c>
      <c r="B854" s="195">
        <v>1380.33</v>
      </c>
      <c r="C854" s="195">
        <v>765.75</v>
      </c>
      <c r="D854" s="195">
        <v>451.25</v>
      </c>
      <c r="E854" s="195">
        <v>773.33</v>
      </c>
      <c r="F854" s="195">
        <v>303.42</v>
      </c>
      <c r="G854" s="195">
        <v>225.83</v>
      </c>
      <c r="H854" s="195">
        <v>806.92</v>
      </c>
      <c r="I854" s="195">
        <v>337</v>
      </c>
      <c r="J854" s="195">
        <v>225.83</v>
      </c>
    </row>
    <row r="855" spans="1:10">
      <c r="A855" s="194">
        <v>3829.5</v>
      </c>
      <c r="B855" s="194">
        <v>1382</v>
      </c>
      <c r="C855" s="194">
        <v>768</v>
      </c>
      <c r="D855" s="194">
        <v>451</v>
      </c>
      <c r="E855" s="194">
        <v>775</v>
      </c>
      <c r="F855" s="194">
        <v>306</v>
      </c>
      <c r="G855" s="194">
        <v>225.75</v>
      </c>
      <c r="H855" s="194">
        <v>808.58</v>
      </c>
      <c r="I855" s="194">
        <v>339.58</v>
      </c>
      <c r="J855" s="194">
        <v>225.75</v>
      </c>
    </row>
    <row r="856" spans="1:10">
      <c r="A856" s="195">
        <v>3834</v>
      </c>
      <c r="B856" s="195">
        <v>1383.75</v>
      </c>
      <c r="C856" s="195">
        <v>770.33</v>
      </c>
      <c r="D856" s="195">
        <v>450.67</v>
      </c>
      <c r="E856" s="195">
        <v>776.67</v>
      </c>
      <c r="F856" s="195">
        <v>308.67</v>
      </c>
      <c r="G856" s="195">
        <v>225.58</v>
      </c>
      <c r="H856" s="195">
        <v>810.33</v>
      </c>
      <c r="I856" s="195">
        <v>342.33</v>
      </c>
      <c r="J856" s="195">
        <v>225.58</v>
      </c>
    </row>
    <row r="857" spans="1:10">
      <c r="A857" s="194">
        <v>3838.5</v>
      </c>
      <c r="B857" s="194">
        <v>1385.42</v>
      </c>
      <c r="C857" s="194">
        <v>772.5</v>
      </c>
      <c r="D857" s="194">
        <v>450.42</v>
      </c>
      <c r="E857" s="194">
        <v>778.33</v>
      </c>
      <c r="F857" s="194">
        <v>311.33</v>
      </c>
      <c r="G857" s="194">
        <v>225.42</v>
      </c>
      <c r="H857" s="194">
        <v>812</v>
      </c>
      <c r="I857" s="194">
        <v>345</v>
      </c>
      <c r="J857" s="194">
        <v>225.42</v>
      </c>
    </row>
    <row r="858" spans="1:10">
      <c r="A858" s="195">
        <v>3843</v>
      </c>
      <c r="B858" s="195">
        <v>1387.08</v>
      </c>
      <c r="C858" s="195">
        <v>774.83</v>
      </c>
      <c r="D858" s="195">
        <v>450.08</v>
      </c>
      <c r="E858" s="195">
        <v>780.08</v>
      </c>
      <c r="F858" s="195">
        <v>314.08</v>
      </c>
      <c r="G858" s="195">
        <v>225.25</v>
      </c>
      <c r="H858" s="195">
        <v>813.67</v>
      </c>
      <c r="I858" s="195">
        <v>347.67</v>
      </c>
      <c r="J858" s="195">
        <v>225.25</v>
      </c>
    </row>
    <row r="859" spans="1:10">
      <c r="A859" s="194">
        <v>3847.5</v>
      </c>
      <c r="B859" s="194">
        <v>1388.75</v>
      </c>
      <c r="C859" s="194">
        <v>777</v>
      </c>
      <c r="D859" s="194">
        <v>449.83</v>
      </c>
      <c r="E859" s="194">
        <v>781.75</v>
      </c>
      <c r="F859" s="194">
        <v>316.67</v>
      </c>
      <c r="G859" s="194">
        <v>225.17</v>
      </c>
      <c r="H859" s="194">
        <v>815.33</v>
      </c>
      <c r="I859" s="194">
        <v>350.25</v>
      </c>
      <c r="J859" s="194">
        <v>225.17</v>
      </c>
    </row>
    <row r="860" spans="1:10">
      <c r="A860" s="195">
        <v>3852</v>
      </c>
      <c r="B860" s="195">
        <v>1390.5</v>
      </c>
      <c r="C860" s="195">
        <v>779.42</v>
      </c>
      <c r="D860" s="195">
        <v>449.5</v>
      </c>
      <c r="E860" s="195">
        <v>783.42</v>
      </c>
      <c r="F860" s="195">
        <v>319.25</v>
      </c>
      <c r="G860" s="195">
        <v>225</v>
      </c>
      <c r="H860" s="195">
        <v>817.08</v>
      </c>
      <c r="I860" s="195">
        <v>352.92</v>
      </c>
      <c r="J860" s="195">
        <v>225</v>
      </c>
    </row>
    <row r="861" spans="1:10">
      <c r="A861" s="194">
        <v>3856.5</v>
      </c>
      <c r="B861" s="194">
        <v>1392.17</v>
      </c>
      <c r="C861" s="194">
        <v>781.58</v>
      </c>
      <c r="D861" s="194">
        <v>449.25</v>
      </c>
      <c r="E861" s="194">
        <v>785.08</v>
      </c>
      <c r="F861" s="194">
        <v>321.92</v>
      </c>
      <c r="G861" s="194">
        <v>224.83</v>
      </c>
      <c r="H861" s="194">
        <v>818.75</v>
      </c>
      <c r="I861" s="194">
        <v>355.58</v>
      </c>
      <c r="J861" s="194">
        <v>224.83</v>
      </c>
    </row>
    <row r="862" spans="1:10">
      <c r="A862" s="195">
        <v>3861</v>
      </c>
      <c r="B862" s="195">
        <v>1393.83</v>
      </c>
      <c r="C862" s="195">
        <v>783.83</v>
      </c>
      <c r="D862" s="195">
        <v>448.92</v>
      </c>
      <c r="E862" s="195">
        <v>786.83</v>
      </c>
      <c r="F862" s="195">
        <v>324.67</v>
      </c>
      <c r="G862" s="195">
        <v>224.67</v>
      </c>
      <c r="H862" s="195">
        <v>820.42</v>
      </c>
      <c r="I862" s="195">
        <v>358.25</v>
      </c>
      <c r="J862" s="195">
        <v>224.67</v>
      </c>
    </row>
    <row r="863" spans="1:10">
      <c r="A863" s="194">
        <v>3865.5</v>
      </c>
      <c r="B863" s="194">
        <v>1395.5</v>
      </c>
      <c r="C863" s="194">
        <v>786.08</v>
      </c>
      <c r="D863" s="194">
        <v>448.67</v>
      </c>
      <c r="E863" s="194">
        <v>788.5</v>
      </c>
      <c r="F863" s="194">
        <v>327.17</v>
      </c>
      <c r="G863" s="194">
        <v>224.58</v>
      </c>
      <c r="H863" s="194">
        <v>822.08</v>
      </c>
      <c r="I863" s="194">
        <v>360.75</v>
      </c>
      <c r="J863" s="194">
        <v>224.58</v>
      </c>
    </row>
    <row r="864" spans="1:10">
      <c r="A864" s="195">
        <v>3870</v>
      </c>
      <c r="B864" s="195">
        <v>1397.25</v>
      </c>
      <c r="C864" s="195">
        <v>788.42</v>
      </c>
      <c r="D864" s="195">
        <v>448.33</v>
      </c>
      <c r="E864" s="195">
        <v>790.17</v>
      </c>
      <c r="F864" s="195">
        <v>329.83</v>
      </c>
      <c r="G864" s="195">
        <v>224.42</v>
      </c>
      <c r="H864" s="195">
        <v>823.83</v>
      </c>
      <c r="I864" s="195">
        <v>363.5</v>
      </c>
      <c r="J864" s="195">
        <v>224.42</v>
      </c>
    </row>
    <row r="865" spans="1:10">
      <c r="A865" s="194">
        <v>3874.5</v>
      </c>
      <c r="B865" s="194">
        <v>1398.92</v>
      </c>
      <c r="C865" s="194">
        <v>790.67</v>
      </c>
      <c r="D865" s="194">
        <v>448.08</v>
      </c>
      <c r="E865" s="194">
        <v>791.83</v>
      </c>
      <c r="F865" s="194">
        <v>332.5</v>
      </c>
      <c r="G865" s="194">
        <v>224.25</v>
      </c>
      <c r="H865" s="194">
        <v>825.5</v>
      </c>
      <c r="I865" s="194">
        <v>366.17</v>
      </c>
      <c r="J865" s="194">
        <v>224.25</v>
      </c>
    </row>
    <row r="866" spans="1:10">
      <c r="A866" s="195">
        <v>3879</v>
      </c>
      <c r="B866" s="195">
        <v>1400.58</v>
      </c>
      <c r="C866" s="195">
        <v>792.92</v>
      </c>
      <c r="D866" s="195">
        <v>447.75</v>
      </c>
      <c r="E866" s="195">
        <v>793.58</v>
      </c>
      <c r="F866" s="195">
        <v>335.33</v>
      </c>
      <c r="G866" s="195">
        <v>224.08</v>
      </c>
      <c r="H866" s="195">
        <v>827.17</v>
      </c>
      <c r="I866" s="195">
        <v>368.92</v>
      </c>
      <c r="J866" s="195">
        <v>224.08</v>
      </c>
    </row>
    <row r="867" spans="1:10">
      <c r="A867" s="194">
        <v>3883.5</v>
      </c>
      <c r="B867" s="194">
        <v>1402.25</v>
      </c>
      <c r="C867" s="194">
        <v>795.17</v>
      </c>
      <c r="D867" s="194">
        <v>447.5</v>
      </c>
      <c r="E867" s="194">
        <v>795.25</v>
      </c>
      <c r="F867" s="194">
        <v>337.92</v>
      </c>
      <c r="G867" s="194">
        <v>223.92</v>
      </c>
      <c r="H867" s="194">
        <v>828.83</v>
      </c>
      <c r="I867" s="194">
        <v>371.5</v>
      </c>
      <c r="J867" s="194">
        <v>223.92</v>
      </c>
    </row>
    <row r="868" spans="1:10">
      <c r="A868" s="195">
        <v>3888</v>
      </c>
      <c r="B868" s="195">
        <v>1403.92</v>
      </c>
      <c r="C868" s="195">
        <v>797.42</v>
      </c>
      <c r="D868" s="195">
        <v>447.17</v>
      </c>
      <c r="E868" s="195">
        <v>796.92</v>
      </c>
      <c r="F868" s="195">
        <v>340.5</v>
      </c>
      <c r="G868" s="195">
        <v>223.83</v>
      </c>
      <c r="H868" s="195">
        <v>830.5</v>
      </c>
      <c r="I868" s="195">
        <v>374.08</v>
      </c>
      <c r="J868" s="195">
        <v>223.83</v>
      </c>
    </row>
    <row r="869" spans="1:10">
      <c r="A869" s="194">
        <v>3892.5</v>
      </c>
      <c r="B869" s="194">
        <v>1405.67</v>
      </c>
      <c r="C869" s="194">
        <v>799.67</v>
      </c>
      <c r="D869" s="194">
        <v>446.92</v>
      </c>
      <c r="E869" s="194">
        <v>798.58</v>
      </c>
      <c r="F869" s="194">
        <v>343.17</v>
      </c>
      <c r="G869" s="194">
        <v>223.67</v>
      </c>
      <c r="H869" s="194">
        <v>832.25</v>
      </c>
      <c r="I869" s="194">
        <v>376.83</v>
      </c>
      <c r="J869" s="194">
        <v>223.67</v>
      </c>
    </row>
    <row r="870" spans="1:10">
      <c r="A870" s="195">
        <v>3897</v>
      </c>
      <c r="B870" s="195">
        <v>1407.33</v>
      </c>
      <c r="C870" s="195">
        <v>802</v>
      </c>
      <c r="D870" s="195">
        <v>446.58</v>
      </c>
      <c r="E870" s="195">
        <v>800.25</v>
      </c>
      <c r="F870" s="195">
        <v>345.75</v>
      </c>
      <c r="G870" s="195">
        <v>223.5</v>
      </c>
      <c r="H870" s="195">
        <v>833.92</v>
      </c>
      <c r="I870" s="195">
        <v>379.42</v>
      </c>
      <c r="J870" s="195">
        <v>223.5</v>
      </c>
    </row>
    <row r="871" spans="1:10">
      <c r="A871" s="194">
        <v>3901.5</v>
      </c>
      <c r="B871" s="194">
        <v>1409</v>
      </c>
      <c r="C871" s="194">
        <v>804.17</v>
      </c>
      <c r="D871" s="194">
        <v>446.33</v>
      </c>
      <c r="E871" s="194">
        <v>802</v>
      </c>
      <c r="F871" s="194">
        <v>348.5</v>
      </c>
      <c r="G871" s="194">
        <v>223.33</v>
      </c>
      <c r="H871" s="194">
        <v>835.58</v>
      </c>
      <c r="I871" s="194">
        <v>382.08</v>
      </c>
      <c r="J871" s="194">
        <v>223.33</v>
      </c>
    </row>
    <row r="872" spans="1:10">
      <c r="A872" s="195">
        <v>3906</v>
      </c>
      <c r="B872" s="195">
        <v>1410.67</v>
      </c>
      <c r="C872" s="195">
        <v>806.5</v>
      </c>
      <c r="D872" s="195">
        <v>446</v>
      </c>
      <c r="E872" s="195">
        <v>803.67</v>
      </c>
      <c r="F872" s="195">
        <v>351.08</v>
      </c>
      <c r="G872" s="195">
        <v>223.25</v>
      </c>
      <c r="H872" s="195">
        <v>837.25</v>
      </c>
      <c r="I872" s="195">
        <v>384.67</v>
      </c>
      <c r="J872" s="195">
        <v>223.25</v>
      </c>
    </row>
    <row r="873" spans="1:10">
      <c r="A873" s="194">
        <v>3910.5</v>
      </c>
      <c r="B873" s="194">
        <v>1412.42</v>
      </c>
      <c r="C873" s="194">
        <v>808.75</v>
      </c>
      <c r="D873" s="194">
        <v>445.75</v>
      </c>
      <c r="E873" s="194">
        <v>805.33</v>
      </c>
      <c r="F873" s="194">
        <v>353.75</v>
      </c>
      <c r="G873" s="194">
        <v>223.08</v>
      </c>
      <c r="H873" s="194">
        <v>839</v>
      </c>
      <c r="I873" s="194">
        <v>387.42</v>
      </c>
      <c r="J873" s="194">
        <v>223.08</v>
      </c>
    </row>
    <row r="874" spans="1:10">
      <c r="A874" s="195">
        <v>3915</v>
      </c>
      <c r="B874" s="195">
        <v>1414.08</v>
      </c>
      <c r="C874" s="195">
        <v>811.08</v>
      </c>
      <c r="D874" s="195">
        <v>445.42</v>
      </c>
      <c r="E874" s="195">
        <v>807</v>
      </c>
      <c r="F874" s="195">
        <v>356.33</v>
      </c>
      <c r="G874" s="195">
        <v>222.92</v>
      </c>
      <c r="H874" s="195">
        <v>840.67</v>
      </c>
      <c r="I874" s="195">
        <v>390</v>
      </c>
      <c r="J874" s="195">
        <v>222.92</v>
      </c>
    </row>
    <row r="875" spans="1:10">
      <c r="A875" s="194">
        <v>3919.5</v>
      </c>
      <c r="B875" s="194">
        <v>1415.75</v>
      </c>
      <c r="C875" s="194">
        <v>813.25</v>
      </c>
      <c r="D875" s="194">
        <v>445.17</v>
      </c>
      <c r="E875" s="194">
        <v>808.75</v>
      </c>
      <c r="F875" s="194">
        <v>359.08</v>
      </c>
      <c r="G875" s="194">
        <v>222.75</v>
      </c>
      <c r="H875" s="194">
        <v>842.33</v>
      </c>
      <c r="I875" s="194">
        <v>392.67</v>
      </c>
      <c r="J875" s="194">
        <v>222.75</v>
      </c>
    </row>
    <row r="876" spans="1:10">
      <c r="A876" s="195">
        <v>3924</v>
      </c>
      <c r="B876" s="195">
        <v>1417.42</v>
      </c>
      <c r="C876" s="195">
        <v>815.5</v>
      </c>
      <c r="D876" s="195">
        <v>444.83</v>
      </c>
      <c r="E876" s="195">
        <v>810.42</v>
      </c>
      <c r="F876" s="195">
        <v>361.75</v>
      </c>
      <c r="G876" s="195">
        <v>222.67</v>
      </c>
      <c r="H876" s="195">
        <v>844</v>
      </c>
      <c r="I876" s="195">
        <v>395.33</v>
      </c>
      <c r="J876" s="195">
        <v>222.67</v>
      </c>
    </row>
    <row r="877" spans="1:10">
      <c r="A877" s="194">
        <v>3928.5</v>
      </c>
      <c r="B877" s="194">
        <v>1419.17</v>
      </c>
      <c r="C877" s="194">
        <v>817.92</v>
      </c>
      <c r="D877" s="194">
        <v>444.5</v>
      </c>
      <c r="E877" s="194">
        <v>812.08</v>
      </c>
      <c r="F877" s="194">
        <v>364.33</v>
      </c>
      <c r="G877" s="194">
        <v>222.5</v>
      </c>
      <c r="H877" s="194">
        <v>845.75</v>
      </c>
      <c r="I877" s="194">
        <v>398</v>
      </c>
      <c r="J877" s="194">
        <v>222.5</v>
      </c>
    </row>
    <row r="878" spans="1:10">
      <c r="A878" s="195">
        <v>3933</v>
      </c>
      <c r="B878" s="195">
        <v>1420.83</v>
      </c>
      <c r="C878" s="195">
        <v>820.08</v>
      </c>
      <c r="D878" s="195">
        <v>444.25</v>
      </c>
      <c r="E878" s="195">
        <v>813.75</v>
      </c>
      <c r="F878" s="195">
        <v>367</v>
      </c>
      <c r="G878" s="195">
        <v>222.33</v>
      </c>
      <c r="H878" s="195">
        <v>847.42</v>
      </c>
      <c r="I878" s="195">
        <v>400.67</v>
      </c>
      <c r="J878" s="195">
        <v>222.33</v>
      </c>
    </row>
    <row r="879" spans="1:10">
      <c r="A879" s="194">
        <v>3937.5</v>
      </c>
      <c r="B879" s="194">
        <v>1422.5</v>
      </c>
      <c r="C879" s="194">
        <v>822.42</v>
      </c>
      <c r="D879" s="194">
        <v>443.92</v>
      </c>
      <c r="E879" s="194">
        <v>815.5</v>
      </c>
      <c r="F879" s="194">
        <v>369.75</v>
      </c>
      <c r="G879" s="194">
        <v>222.17</v>
      </c>
      <c r="H879" s="194">
        <v>849.08</v>
      </c>
      <c r="I879" s="194">
        <v>403.33</v>
      </c>
      <c r="J879" s="194">
        <v>222.17</v>
      </c>
    </row>
    <row r="880" spans="1:10">
      <c r="A880" s="195">
        <v>3942</v>
      </c>
      <c r="B880" s="195">
        <v>1424.17</v>
      </c>
      <c r="C880" s="195">
        <v>824.58</v>
      </c>
      <c r="D880" s="195">
        <v>443.67</v>
      </c>
      <c r="E880" s="195">
        <v>817.17</v>
      </c>
      <c r="F880" s="195">
        <v>372.33</v>
      </c>
      <c r="G880" s="195">
        <v>222.08</v>
      </c>
      <c r="H880" s="195">
        <v>850.75</v>
      </c>
      <c r="I880" s="195">
        <v>405.92</v>
      </c>
      <c r="J880" s="195">
        <v>222.08</v>
      </c>
    </row>
    <row r="881" spans="1:10">
      <c r="A881" s="194">
        <v>3946.5</v>
      </c>
      <c r="B881" s="194">
        <v>1425.92</v>
      </c>
      <c r="C881" s="194">
        <v>826.92</v>
      </c>
      <c r="D881" s="194">
        <v>443.33</v>
      </c>
      <c r="E881" s="194">
        <v>818.83</v>
      </c>
      <c r="F881" s="194">
        <v>374.92</v>
      </c>
      <c r="G881" s="194">
        <v>221.92</v>
      </c>
      <c r="H881" s="194">
        <v>852.5</v>
      </c>
      <c r="I881" s="194">
        <v>408.58</v>
      </c>
      <c r="J881" s="194">
        <v>221.92</v>
      </c>
    </row>
    <row r="882" spans="1:10">
      <c r="A882" s="195">
        <v>3951</v>
      </c>
      <c r="B882" s="195">
        <v>1427.58</v>
      </c>
      <c r="C882" s="195">
        <v>829.17</v>
      </c>
      <c r="D882" s="195">
        <v>443.08</v>
      </c>
      <c r="E882" s="195">
        <v>820.5</v>
      </c>
      <c r="F882" s="195">
        <v>377.58</v>
      </c>
      <c r="G882" s="195">
        <v>221.75</v>
      </c>
      <c r="H882" s="195">
        <v>854.17</v>
      </c>
      <c r="I882" s="195">
        <v>411.25</v>
      </c>
      <c r="J882" s="195">
        <v>221.75</v>
      </c>
    </row>
    <row r="883" spans="1:10">
      <c r="A883" s="194">
        <v>3955.5</v>
      </c>
      <c r="B883" s="194">
        <v>1429.25</v>
      </c>
      <c r="C883" s="194">
        <v>831.42</v>
      </c>
      <c r="D883" s="194">
        <v>442.75</v>
      </c>
      <c r="E883" s="194">
        <v>822.25</v>
      </c>
      <c r="F883" s="194">
        <v>380.33</v>
      </c>
      <c r="G883" s="194">
        <v>221.58</v>
      </c>
      <c r="H883" s="194">
        <v>855.83</v>
      </c>
      <c r="I883" s="194">
        <v>413.92</v>
      </c>
      <c r="J883" s="194">
        <v>221.58</v>
      </c>
    </row>
    <row r="884" spans="1:10">
      <c r="A884" s="195">
        <v>3960</v>
      </c>
      <c r="B884" s="195">
        <v>1430.92</v>
      </c>
      <c r="C884" s="195">
        <v>833.67</v>
      </c>
      <c r="D884" s="195">
        <v>442.5</v>
      </c>
      <c r="E884" s="195">
        <v>823.92</v>
      </c>
      <c r="F884" s="195">
        <v>382.83</v>
      </c>
      <c r="G884" s="195">
        <v>221.5</v>
      </c>
      <c r="H884" s="195">
        <v>857.5</v>
      </c>
      <c r="I884" s="195">
        <v>416.42</v>
      </c>
      <c r="J884" s="195">
        <v>221.5</v>
      </c>
    </row>
    <row r="885" spans="1:10">
      <c r="A885" s="194">
        <v>3964.5</v>
      </c>
      <c r="B885" s="194">
        <v>1432.67</v>
      </c>
      <c r="C885" s="194">
        <v>836</v>
      </c>
      <c r="D885" s="194">
        <v>442.17</v>
      </c>
      <c r="E885" s="194">
        <v>825.58</v>
      </c>
      <c r="F885" s="194">
        <v>385.5</v>
      </c>
      <c r="G885" s="194">
        <v>221.33</v>
      </c>
      <c r="H885" s="194">
        <v>859.25</v>
      </c>
      <c r="I885" s="194">
        <v>419.17</v>
      </c>
      <c r="J885" s="194">
        <v>221.33</v>
      </c>
    </row>
    <row r="886" spans="1:10">
      <c r="A886" s="195">
        <v>3969</v>
      </c>
      <c r="B886" s="195">
        <v>1434.33</v>
      </c>
      <c r="C886" s="195">
        <v>838.25</v>
      </c>
      <c r="D886" s="195">
        <v>441.92</v>
      </c>
      <c r="E886" s="195">
        <v>827.25</v>
      </c>
      <c r="F886" s="195">
        <v>388.25</v>
      </c>
      <c r="G886" s="195">
        <v>221.17</v>
      </c>
      <c r="H886" s="195">
        <v>860.92</v>
      </c>
      <c r="I886" s="195">
        <v>421.92</v>
      </c>
      <c r="J886" s="195">
        <v>221.17</v>
      </c>
    </row>
    <row r="887" spans="1:10">
      <c r="A887" s="194">
        <v>3973.5</v>
      </c>
      <c r="B887" s="194">
        <v>1436</v>
      </c>
      <c r="C887" s="194">
        <v>840.5</v>
      </c>
      <c r="D887" s="194">
        <v>441.58</v>
      </c>
      <c r="E887" s="194">
        <v>829</v>
      </c>
      <c r="F887" s="194">
        <v>391</v>
      </c>
      <c r="G887" s="194">
        <v>221</v>
      </c>
      <c r="H887" s="194">
        <v>862.58</v>
      </c>
      <c r="I887" s="194">
        <v>424.58</v>
      </c>
      <c r="J887" s="194">
        <v>221</v>
      </c>
    </row>
    <row r="888" spans="1:10">
      <c r="A888" s="195">
        <v>3978</v>
      </c>
      <c r="B888" s="195">
        <v>1437.67</v>
      </c>
      <c r="C888" s="195">
        <v>842.67</v>
      </c>
      <c r="D888" s="195">
        <v>441.33</v>
      </c>
      <c r="E888" s="195">
        <v>830.67</v>
      </c>
      <c r="F888" s="195">
        <v>393.5</v>
      </c>
      <c r="G888" s="195">
        <v>220.92</v>
      </c>
      <c r="H888" s="195">
        <v>864.25</v>
      </c>
      <c r="I888" s="195">
        <v>427.08</v>
      </c>
      <c r="J888" s="195">
        <v>220.92</v>
      </c>
    </row>
    <row r="889" spans="1:10">
      <c r="A889" s="194">
        <v>3982.5</v>
      </c>
      <c r="B889" s="194">
        <v>1439.42</v>
      </c>
      <c r="C889" s="194">
        <v>845.08</v>
      </c>
      <c r="D889" s="194">
        <v>441</v>
      </c>
      <c r="E889" s="194">
        <v>832.33</v>
      </c>
      <c r="F889" s="194">
        <v>396.17</v>
      </c>
      <c r="G889" s="194">
        <v>220.75</v>
      </c>
      <c r="H889" s="194">
        <v>866</v>
      </c>
      <c r="I889" s="194">
        <v>429.83</v>
      </c>
      <c r="J889" s="194">
        <v>220.75</v>
      </c>
    </row>
    <row r="890" spans="1:10">
      <c r="A890" s="195">
        <v>3987</v>
      </c>
      <c r="B890" s="195">
        <v>1441.08</v>
      </c>
      <c r="C890" s="195">
        <v>847.25</v>
      </c>
      <c r="D890" s="195">
        <v>440.75</v>
      </c>
      <c r="E890" s="195">
        <v>834</v>
      </c>
      <c r="F890" s="195">
        <v>398.83</v>
      </c>
      <c r="G890" s="195">
        <v>220.58</v>
      </c>
      <c r="H890" s="195">
        <v>867.67</v>
      </c>
      <c r="I890" s="195">
        <v>432.5</v>
      </c>
      <c r="J890" s="195">
        <v>220.58</v>
      </c>
    </row>
    <row r="891" spans="1:10">
      <c r="A891" s="194">
        <v>3991.5</v>
      </c>
      <c r="B891" s="194">
        <v>1442.75</v>
      </c>
      <c r="C891" s="194">
        <v>849.58</v>
      </c>
      <c r="D891" s="194">
        <v>440.42</v>
      </c>
      <c r="E891" s="194">
        <v>835.75</v>
      </c>
      <c r="F891" s="194">
        <v>401.5</v>
      </c>
      <c r="G891" s="194">
        <v>220.42</v>
      </c>
      <c r="H891" s="194">
        <v>869.33</v>
      </c>
      <c r="I891" s="194">
        <v>435.08</v>
      </c>
      <c r="J891" s="194">
        <v>220.42</v>
      </c>
    </row>
    <row r="892" spans="1:10">
      <c r="A892" s="195">
        <v>3996</v>
      </c>
      <c r="B892" s="195">
        <v>1444.42</v>
      </c>
      <c r="C892" s="195">
        <v>851.75</v>
      </c>
      <c r="D892" s="195">
        <v>440.17</v>
      </c>
      <c r="E892" s="195">
        <v>837.42</v>
      </c>
      <c r="F892" s="195">
        <v>404.08</v>
      </c>
      <c r="G892" s="195">
        <v>220.33</v>
      </c>
      <c r="H892" s="195">
        <v>871</v>
      </c>
      <c r="I892" s="195">
        <v>437.67</v>
      </c>
      <c r="J892" s="195">
        <v>220.33</v>
      </c>
    </row>
    <row r="893" spans="1:10">
      <c r="A893" s="194">
        <v>4000.5</v>
      </c>
      <c r="B893" s="194">
        <v>1446.08</v>
      </c>
      <c r="C893" s="194">
        <v>854.08</v>
      </c>
      <c r="D893" s="194">
        <v>439.83</v>
      </c>
      <c r="E893" s="194">
        <v>839.08</v>
      </c>
      <c r="F893" s="194">
        <v>406.75</v>
      </c>
      <c r="G893" s="194">
        <v>220.17</v>
      </c>
      <c r="H893" s="194">
        <v>872.67</v>
      </c>
      <c r="I893" s="194">
        <v>440.33</v>
      </c>
      <c r="J893" s="194">
        <v>220.17</v>
      </c>
    </row>
    <row r="894" spans="1:10">
      <c r="A894" s="195">
        <v>4005</v>
      </c>
      <c r="B894" s="195">
        <v>1447.83</v>
      </c>
      <c r="C894" s="195">
        <v>856.33</v>
      </c>
      <c r="D894" s="195">
        <v>439.58</v>
      </c>
      <c r="E894" s="195">
        <v>840.75</v>
      </c>
      <c r="F894" s="195">
        <v>409.42</v>
      </c>
      <c r="G894" s="195">
        <v>220</v>
      </c>
      <c r="H894" s="195">
        <v>874.42</v>
      </c>
      <c r="I894" s="195">
        <v>443.08</v>
      </c>
      <c r="J894" s="195">
        <v>220</v>
      </c>
    </row>
    <row r="895" spans="1:10">
      <c r="A895" s="194">
        <v>4009.5</v>
      </c>
      <c r="B895" s="194">
        <v>1449.5</v>
      </c>
      <c r="C895" s="194">
        <v>858.58</v>
      </c>
      <c r="D895" s="194">
        <v>439.25</v>
      </c>
      <c r="E895" s="194">
        <v>842.42</v>
      </c>
      <c r="F895" s="194">
        <v>412</v>
      </c>
      <c r="G895" s="194">
        <v>219.83</v>
      </c>
      <c r="H895" s="194">
        <v>876.08</v>
      </c>
      <c r="I895" s="194">
        <v>445.67</v>
      </c>
      <c r="J895" s="194">
        <v>219.83</v>
      </c>
    </row>
    <row r="896" spans="1:10">
      <c r="A896" s="195">
        <v>4014</v>
      </c>
      <c r="B896" s="195">
        <v>1451.17</v>
      </c>
      <c r="C896" s="195">
        <v>860.83</v>
      </c>
      <c r="D896" s="195">
        <v>439</v>
      </c>
      <c r="E896" s="195">
        <v>844.17</v>
      </c>
      <c r="F896" s="195">
        <v>414.83</v>
      </c>
      <c r="G896" s="195">
        <v>219.67</v>
      </c>
      <c r="H896" s="195">
        <v>877.75</v>
      </c>
      <c r="I896" s="195">
        <v>448.42</v>
      </c>
      <c r="J896" s="195">
        <v>219.67</v>
      </c>
    </row>
    <row r="897" spans="1:10">
      <c r="A897" s="194">
        <v>4018.5</v>
      </c>
      <c r="B897" s="194">
        <v>1452.83</v>
      </c>
      <c r="C897" s="194">
        <v>863.08</v>
      </c>
      <c r="D897" s="194">
        <v>438.67</v>
      </c>
      <c r="E897" s="194">
        <v>845.83</v>
      </c>
      <c r="F897" s="194">
        <v>417.42</v>
      </c>
      <c r="G897" s="194">
        <v>219.58</v>
      </c>
      <c r="H897" s="194">
        <v>879.42</v>
      </c>
      <c r="I897" s="194">
        <v>451</v>
      </c>
      <c r="J897" s="194">
        <v>219.58</v>
      </c>
    </row>
    <row r="898" spans="1:10">
      <c r="A898" s="195">
        <v>4023</v>
      </c>
      <c r="B898" s="195">
        <v>1454.58</v>
      </c>
      <c r="C898" s="195">
        <v>865.42</v>
      </c>
      <c r="D898" s="195">
        <v>438.42</v>
      </c>
      <c r="E898" s="195">
        <v>847.5</v>
      </c>
      <c r="F898" s="195">
        <v>420</v>
      </c>
      <c r="G898" s="195">
        <v>219.42</v>
      </c>
      <c r="H898" s="195">
        <v>881.17</v>
      </c>
      <c r="I898" s="195">
        <v>453.67</v>
      </c>
      <c r="J898" s="195">
        <v>219.42</v>
      </c>
    </row>
    <row r="899" spans="1:10">
      <c r="A899" s="194">
        <v>4027.5</v>
      </c>
      <c r="B899" s="194">
        <v>1456.25</v>
      </c>
      <c r="C899" s="194">
        <v>867.67</v>
      </c>
      <c r="D899" s="194">
        <v>438.08</v>
      </c>
      <c r="E899" s="194">
        <v>849.17</v>
      </c>
      <c r="F899" s="194">
        <v>422.67</v>
      </c>
      <c r="G899" s="194">
        <v>219.25</v>
      </c>
      <c r="H899" s="194">
        <v>882.83</v>
      </c>
      <c r="I899" s="194">
        <v>456.33</v>
      </c>
      <c r="J899" s="194">
        <v>219.25</v>
      </c>
    </row>
    <row r="900" spans="1:10">
      <c r="A900" s="195">
        <v>4032</v>
      </c>
      <c r="B900" s="195">
        <v>1457.92</v>
      </c>
      <c r="C900" s="195">
        <v>869.92</v>
      </c>
      <c r="D900" s="195">
        <v>437.83</v>
      </c>
      <c r="E900" s="195">
        <v>850.92</v>
      </c>
      <c r="F900" s="195">
        <v>425.42</v>
      </c>
      <c r="G900" s="195">
        <v>219.08</v>
      </c>
      <c r="H900" s="195">
        <v>884.5</v>
      </c>
      <c r="I900" s="195">
        <v>459</v>
      </c>
      <c r="J900" s="195">
        <v>219.08</v>
      </c>
    </row>
    <row r="901" spans="1:10">
      <c r="A901" s="194">
        <v>4036.5</v>
      </c>
      <c r="B901" s="194">
        <v>1459.58</v>
      </c>
      <c r="C901" s="194">
        <v>872.17</v>
      </c>
      <c r="D901" s="194">
        <v>437.5</v>
      </c>
      <c r="E901" s="194">
        <v>852.58</v>
      </c>
      <c r="F901" s="194">
        <v>428</v>
      </c>
      <c r="G901" s="194">
        <v>219</v>
      </c>
      <c r="H901" s="194">
        <v>886.17</v>
      </c>
      <c r="I901" s="194">
        <v>461.58</v>
      </c>
      <c r="J901" s="194">
        <v>219</v>
      </c>
    </row>
    <row r="902" spans="1:10">
      <c r="A902" s="195">
        <v>4041</v>
      </c>
      <c r="B902" s="195">
        <v>1461.33</v>
      </c>
      <c r="C902" s="195">
        <v>874.42</v>
      </c>
      <c r="D902" s="195">
        <v>437.25</v>
      </c>
      <c r="E902" s="195">
        <v>854.25</v>
      </c>
      <c r="F902" s="195">
        <v>430.58</v>
      </c>
      <c r="G902" s="195">
        <v>218.83</v>
      </c>
      <c r="H902" s="195">
        <v>887.92</v>
      </c>
      <c r="I902" s="195">
        <v>464.25</v>
      </c>
      <c r="J902" s="195">
        <v>218.83</v>
      </c>
    </row>
    <row r="903" spans="1:10">
      <c r="A903" s="194">
        <v>4045.5</v>
      </c>
      <c r="B903" s="194">
        <v>1463</v>
      </c>
      <c r="C903" s="194">
        <v>876.75</v>
      </c>
      <c r="D903" s="194">
        <v>436.92</v>
      </c>
      <c r="E903" s="194">
        <v>855.92</v>
      </c>
      <c r="F903" s="194">
        <v>433.25</v>
      </c>
      <c r="G903" s="194">
        <v>218.67</v>
      </c>
      <c r="H903" s="194">
        <v>889.58</v>
      </c>
      <c r="I903" s="194">
        <v>466.92</v>
      </c>
      <c r="J903" s="194">
        <v>218.67</v>
      </c>
    </row>
    <row r="904" spans="1:10">
      <c r="A904" s="195">
        <v>4050</v>
      </c>
      <c r="B904" s="195">
        <v>1464.67</v>
      </c>
      <c r="C904" s="195">
        <v>878.92</v>
      </c>
      <c r="D904" s="195">
        <v>436.67</v>
      </c>
      <c r="E904" s="195">
        <v>857.67</v>
      </c>
      <c r="F904" s="195">
        <v>436</v>
      </c>
      <c r="G904" s="195">
        <v>218.5</v>
      </c>
      <c r="H904" s="195">
        <v>891.25</v>
      </c>
      <c r="I904" s="195">
        <v>469.58</v>
      </c>
      <c r="J904" s="195">
        <v>218.5</v>
      </c>
    </row>
    <row r="905" spans="1:10">
      <c r="A905" s="194">
        <v>4054.5</v>
      </c>
      <c r="B905" s="194">
        <v>1466.33</v>
      </c>
      <c r="C905" s="194">
        <v>881.25</v>
      </c>
      <c r="D905" s="194">
        <v>436.33</v>
      </c>
      <c r="E905" s="194">
        <v>859.33</v>
      </c>
      <c r="F905" s="194">
        <v>438.5</v>
      </c>
      <c r="G905" s="194">
        <v>218.42</v>
      </c>
      <c r="H905" s="194">
        <v>892.92</v>
      </c>
      <c r="I905" s="194">
        <v>472.08</v>
      </c>
      <c r="J905" s="194">
        <v>218.42</v>
      </c>
    </row>
    <row r="906" spans="1:10">
      <c r="A906" s="195">
        <v>4059</v>
      </c>
      <c r="B906" s="195">
        <v>1468.08</v>
      </c>
      <c r="C906" s="195">
        <v>883.5</v>
      </c>
      <c r="D906" s="195">
        <v>436.08</v>
      </c>
      <c r="E906" s="195">
        <v>861</v>
      </c>
      <c r="F906" s="195">
        <v>441.25</v>
      </c>
      <c r="G906" s="195">
        <v>218.25</v>
      </c>
      <c r="H906" s="195">
        <v>894.67</v>
      </c>
      <c r="I906" s="195">
        <v>474.92</v>
      </c>
      <c r="J906" s="195">
        <v>218.25</v>
      </c>
    </row>
    <row r="907" spans="1:10">
      <c r="A907" s="194">
        <v>4063.5</v>
      </c>
      <c r="B907" s="194">
        <v>1469.75</v>
      </c>
      <c r="C907" s="194">
        <v>885.75</v>
      </c>
      <c r="D907" s="194">
        <v>435.75</v>
      </c>
      <c r="E907" s="194">
        <v>862.67</v>
      </c>
      <c r="F907" s="194">
        <v>443.92</v>
      </c>
      <c r="G907" s="194">
        <v>218.08</v>
      </c>
      <c r="H907" s="194">
        <v>896.33</v>
      </c>
      <c r="I907" s="194">
        <v>477.58</v>
      </c>
      <c r="J907" s="194">
        <v>218.08</v>
      </c>
    </row>
    <row r="908" spans="1:10">
      <c r="A908" s="195">
        <v>4068</v>
      </c>
      <c r="B908" s="195">
        <v>1471.42</v>
      </c>
      <c r="C908" s="195">
        <v>888</v>
      </c>
      <c r="D908" s="195">
        <v>435.5</v>
      </c>
      <c r="E908" s="195">
        <v>864.42</v>
      </c>
      <c r="F908" s="195">
        <v>446.58</v>
      </c>
      <c r="G908" s="195">
        <v>217.92</v>
      </c>
      <c r="H908" s="195">
        <v>898</v>
      </c>
      <c r="I908" s="195">
        <v>480.17</v>
      </c>
      <c r="J908" s="195">
        <v>217.92</v>
      </c>
    </row>
    <row r="909" spans="1:10">
      <c r="A909" s="194">
        <v>4072.5</v>
      </c>
      <c r="B909" s="194">
        <v>1473.08</v>
      </c>
      <c r="C909" s="194">
        <v>890.25</v>
      </c>
      <c r="D909" s="194">
        <v>435.17</v>
      </c>
      <c r="E909" s="194">
        <v>866.08</v>
      </c>
      <c r="F909" s="194">
        <v>449.17</v>
      </c>
      <c r="G909" s="194">
        <v>217.83</v>
      </c>
      <c r="H909" s="194">
        <v>899.67</v>
      </c>
      <c r="I909" s="194">
        <v>482.75</v>
      </c>
      <c r="J909" s="194">
        <v>217.83</v>
      </c>
    </row>
    <row r="910" spans="1:10">
      <c r="A910" s="195">
        <v>4077</v>
      </c>
      <c r="B910" s="195">
        <v>1474.83</v>
      </c>
      <c r="C910" s="195">
        <v>892.67</v>
      </c>
      <c r="D910" s="195">
        <v>434.83</v>
      </c>
      <c r="E910" s="195">
        <v>867.75</v>
      </c>
      <c r="F910" s="195">
        <v>451.83</v>
      </c>
      <c r="G910" s="195">
        <v>217.67</v>
      </c>
      <c r="H910" s="195">
        <v>901.42</v>
      </c>
      <c r="I910" s="195">
        <v>485.5</v>
      </c>
      <c r="J910" s="195">
        <v>217.67</v>
      </c>
    </row>
    <row r="911" spans="1:10">
      <c r="A911" s="194">
        <v>4081.5</v>
      </c>
      <c r="B911" s="194">
        <v>1476.5</v>
      </c>
      <c r="C911" s="194">
        <v>894.83</v>
      </c>
      <c r="D911" s="194">
        <v>434.58</v>
      </c>
      <c r="E911" s="194">
        <v>869.42</v>
      </c>
      <c r="F911" s="194">
        <v>454.5</v>
      </c>
      <c r="G911" s="194">
        <v>217.5</v>
      </c>
      <c r="H911" s="194">
        <v>903.08</v>
      </c>
      <c r="I911" s="194">
        <v>488.17</v>
      </c>
      <c r="J911" s="194">
        <v>217.5</v>
      </c>
    </row>
    <row r="912" spans="1:10">
      <c r="A912" s="195">
        <v>4086</v>
      </c>
      <c r="B912" s="195">
        <v>1478.17</v>
      </c>
      <c r="C912" s="195">
        <v>897.17</v>
      </c>
      <c r="D912" s="195">
        <v>434.25</v>
      </c>
      <c r="E912" s="195">
        <v>871.17</v>
      </c>
      <c r="F912" s="195">
        <v>457.17</v>
      </c>
      <c r="G912" s="195">
        <v>217.33</v>
      </c>
      <c r="H912" s="195">
        <v>904.75</v>
      </c>
      <c r="I912" s="195">
        <v>490.75</v>
      </c>
      <c r="J912" s="195">
        <v>217.33</v>
      </c>
    </row>
    <row r="913" spans="1:10">
      <c r="A913" s="194">
        <v>4090.5</v>
      </c>
      <c r="B913" s="194">
        <v>1479.83</v>
      </c>
      <c r="C913" s="194">
        <v>899.33</v>
      </c>
      <c r="D913" s="194">
        <v>434</v>
      </c>
      <c r="E913" s="194">
        <v>872.83</v>
      </c>
      <c r="F913" s="194">
        <v>459.75</v>
      </c>
      <c r="G913" s="194">
        <v>217.25</v>
      </c>
      <c r="H913" s="194">
        <v>906.42</v>
      </c>
      <c r="I913" s="194">
        <v>493.33</v>
      </c>
      <c r="J913" s="194">
        <v>217.25</v>
      </c>
    </row>
    <row r="914" spans="1:10">
      <c r="A914" s="195">
        <v>4095</v>
      </c>
      <c r="B914" s="195">
        <v>1481.5</v>
      </c>
      <c r="C914" s="195">
        <v>901.58</v>
      </c>
      <c r="D914" s="195">
        <v>433.67</v>
      </c>
      <c r="E914" s="195">
        <v>874.5</v>
      </c>
      <c r="F914" s="195">
        <v>462.42</v>
      </c>
      <c r="G914" s="195">
        <v>217.08</v>
      </c>
      <c r="H914" s="195">
        <v>908.08</v>
      </c>
      <c r="I914" s="195">
        <v>496</v>
      </c>
      <c r="J914" s="195">
        <v>217.08</v>
      </c>
    </row>
    <row r="915" spans="1:10">
      <c r="A915" s="194">
        <v>4099.5</v>
      </c>
      <c r="B915" s="194">
        <v>1483.25</v>
      </c>
      <c r="C915" s="194">
        <v>903.92</v>
      </c>
      <c r="D915" s="194">
        <v>433.42</v>
      </c>
      <c r="E915" s="194">
        <v>876.17</v>
      </c>
      <c r="F915" s="194">
        <v>465</v>
      </c>
      <c r="G915" s="194">
        <v>216.92</v>
      </c>
      <c r="H915" s="194">
        <v>909.83</v>
      </c>
      <c r="I915" s="194">
        <v>498.67</v>
      </c>
      <c r="J915" s="194">
        <v>216.92</v>
      </c>
    </row>
    <row r="916" spans="1:10">
      <c r="A916" s="195">
        <v>4104</v>
      </c>
      <c r="B916" s="195">
        <v>1484.92</v>
      </c>
      <c r="C916" s="195">
        <v>906.17</v>
      </c>
      <c r="D916" s="195">
        <v>433.08</v>
      </c>
      <c r="E916" s="195">
        <v>877.92</v>
      </c>
      <c r="F916" s="195">
        <v>467.83</v>
      </c>
      <c r="G916" s="195">
        <v>216.75</v>
      </c>
      <c r="H916" s="195">
        <v>911.5</v>
      </c>
      <c r="I916" s="195">
        <v>501.42</v>
      </c>
      <c r="J916" s="195">
        <v>216.75</v>
      </c>
    </row>
    <row r="917" spans="1:10">
      <c r="A917" s="194">
        <v>4108.5</v>
      </c>
      <c r="B917" s="194">
        <v>1486.58</v>
      </c>
      <c r="C917" s="194">
        <v>908.42</v>
      </c>
      <c r="D917" s="194">
        <v>432.83</v>
      </c>
      <c r="E917" s="194">
        <v>879.58</v>
      </c>
      <c r="F917" s="194">
        <v>470.42</v>
      </c>
      <c r="G917" s="194">
        <v>216.67</v>
      </c>
      <c r="H917" s="194">
        <v>913.17</v>
      </c>
      <c r="I917" s="194">
        <v>504</v>
      </c>
      <c r="J917" s="194">
        <v>216.67</v>
      </c>
    </row>
    <row r="918" spans="1:10">
      <c r="A918" s="195">
        <v>4113</v>
      </c>
      <c r="B918" s="195">
        <v>1488.25</v>
      </c>
      <c r="C918" s="195">
        <v>910.67</v>
      </c>
      <c r="D918" s="195">
        <v>432.5</v>
      </c>
      <c r="E918" s="195">
        <v>881.25</v>
      </c>
      <c r="F918" s="195">
        <v>473.08</v>
      </c>
      <c r="G918" s="195">
        <v>216.5</v>
      </c>
      <c r="H918" s="195">
        <v>914.83</v>
      </c>
      <c r="I918" s="195">
        <v>506.67</v>
      </c>
      <c r="J918" s="195">
        <v>216.5</v>
      </c>
    </row>
    <row r="919" spans="1:10">
      <c r="A919" s="194">
        <v>4117.5</v>
      </c>
      <c r="B919" s="194">
        <v>1490</v>
      </c>
      <c r="C919" s="194">
        <v>913</v>
      </c>
      <c r="D919" s="194">
        <v>432.25</v>
      </c>
      <c r="E919" s="194">
        <v>882.92</v>
      </c>
      <c r="F919" s="194">
        <v>475.67</v>
      </c>
      <c r="G919" s="194">
        <v>216.33</v>
      </c>
      <c r="H919" s="194">
        <v>916.58</v>
      </c>
      <c r="I919" s="194">
        <v>509.33</v>
      </c>
      <c r="J919" s="194">
        <v>216.33</v>
      </c>
    </row>
    <row r="920" spans="1:10">
      <c r="A920" s="195">
        <v>4122</v>
      </c>
      <c r="B920" s="195">
        <v>1491.67</v>
      </c>
      <c r="C920" s="195">
        <v>915.25</v>
      </c>
      <c r="D920" s="195">
        <v>431.92</v>
      </c>
      <c r="E920" s="195">
        <v>884.58</v>
      </c>
      <c r="F920" s="195">
        <v>478.33</v>
      </c>
      <c r="G920" s="195">
        <v>216.17</v>
      </c>
      <c r="H920" s="195">
        <v>918.25</v>
      </c>
      <c r="I920" s="195">
        <v>512</v>
      </c>
      <c r="J920" s="195">
        <v>216.17</v>
      </c>
    </row>
    <row r="921" spans="1:10">
      <c r="A921" s="194">
        <v>4126.5</v>
      </c>
      <c r="B921" s="194">
        <v>1493.33</v>
      </c>
      <c r="C921" s="194">
        <v>917.42</v>
      </c>
      <c r="D921" s="194">
        <v>431.67</v>
      </c>
      <c r="E921" s="194">
        <v>886.33</v>
      </c>
      <c r="F921" s="194">
        <v>481</v>
      </c>
      <c r="G921" s="194">
        <v>216.08</v>
      </c>
      <c r="H921" s="194">
        <v>919.92</v>
      </c>
      <c r="I921" s="194">
        <v>514.58000000000004</v>
      </c>
      <c r="J921" s="194">
        <v>216.08</v>
      </c>
    </row>
    <row r="922" spans="1:10">
      <c r="A922" s="195">
        <v>4131</v>
      </c>
      <c r="B922" s="195">
        <v>1495</v>
      </c>
      <c r="C922" s="195">
        <v>919.75</v>
      </c>
      <c r="D922" s="195">
        <v>431.33</v>
      </c>
      <c r="E922" s="195">
        <v>888</v>
      </c>
      <c r="F922" s="195">
        <v>483.58</v>
      </c>
      <c r="G922" s="195">
        <v>215.92</v>
      </c>
      <c r="H922" s="195">
        <v>921.58</v>
      </c>
      <c r="I922" s="195">
        <v>517.16999999999996</v>
      </c>
      <c r="J922" s="195">
        <v>215.92</v>
      </c>
    </row>
    <row r="923" spans="1:10">
      <c r="A923" s="194">
        <v>4135.5</v>
      </c>
      <c r="B923" s="194">
        <v>1496.75</v>
      </c>
      <c r="C923" s="194">
        <v>922</v>
      </c>
      <c r="D923" s="194">
        <v>431.08</v>
      </c>
      <c r="E923" s="194">
        <v>889.67</v>
      </c>
      <c r="F923" s="194">
        <v>486.25</v>
      </c>
      <c r="G923" s="194">
        <v>215.75</v>
      </c>
      <c r="H923" s="194">
        <v>923.33</v>
      </c>
      <c r="I923" s="194">
        <v>519.91999999999996</v>
      </c>
      <c r="J923" s="194">
        <v>215.75</v>
      </c>
    </row>
    <row r="924" spans="1:10">
      <c r="A924" s="195">
        <v>4140</v>
      </c>
      <c r="B924" s="195">
        <v>1498.42</v>
      </c>
      <c r="C924" s="195">
        <v>924.33</v>
      </c>
      <c r="D924" s="195">
        <v>430.75</v>
      </c>
      <c r="E924" s="195">
        <v>891.33</v>
      </c>
      <c r="F924" s="195">
        <v>488.92</v>
      </c>
      <c r="G924" s="195">
        <v>215.58</v>
      </c>
      <c r="H924" s="195">
        <v>925</v>
      </c>
      <c r="I924" s="195">
        <v>522.58000000000004</v>
      </c>
      <c r="J924" s="195">
        <v>215.58</v>
      </c>
    </row>
    <row r="925" spans="1:10">
      <c r="A925" s="194">
        <v>4144.5</v>
      </c>
      <c r="B925" s="194">
        <v>1500.08</v>
      </c>
      <c r="C925" s="194">
        <v>926.5</v>
      </c>
      <c r="D925" s="194">
        <v>430.5</v>
      </c>
      <c r="E925" s="194">
        <v>893.08</v>
      </c>
      <c r="F925" s="194">
        <v>491.67</v>
      </c>
      <c r="G925" s="194">
        <v>215.42</v>
      </c>
      <c r="H925" s="194">
        <v>926.67</v>
      </c>
      <c r="I925" s="194">
        <v>525.25</v>
      </c>
      <c r="J925" s="194">
        <v>215.42</v>
      </c>
    </row>
    <row r="926" spans="1:10">
      <c r="A926" s="195">
        <v>4149</v>
      </c>
      <c r="B926" s="195">
        <v>1501.75</v>
      </c>
      <c r="C926" s="195">
        <v>928.75</v>
      </c>
      <c r="D926" s="195">
        <v>430.17</v>
      </c>
      <c r="E926" s="195">
        <v>894.75</v>
      </c>
      <c r="F926" s="195">
        <v>494.25</v>
      </c>
      <c r="G926" s="195">
        <v>215.33</v>
      </c>
      <c r="H926" s="195">
        <v>928.33</v>
      </c>
      <c r="I926" s="195">
        <v>527.83000000000004</v>
      </c>
      <c r="J926" s="195">
        <v>215.33</v>
      </c>
    </row>
    <row r="927" spans="1:10">
      <c r="A927" s="194">
        <v>4153.5</v>
      </c>
      <c r="B927" s="194">
        <v>1503.5</v>
      </c>
      <c r="C927" s="194">
        <v>931.08</v>
      </c>
      <c r="D927" s="194">
        <v>429.92</v>
      </c>
      <c r="E927" s="194">
        <v>896.42</v>
      </c>
      <c r="F927" s="194">
        <v>496.92</v>
      </c>
      <c r="G927" s="194">
        <v>215.17</v>
      </c>
      <c r="H927" s="194">
        <v>930.08</v>
      </c>
      <c r="I927" s="194">
        <v>530.58000000000004</v>
      </c>
      <c r="J927" s="194">
        <v>215.17</v>
      </c>
    </row>
    <row r="928" spans="1:10">
      <c r="A928" s="195">
        <v>4158</v>
      </c>
      <c r="B928" s="195">
        <v>1505.17</v>
      </c>
      <c r="C928" s="195">
        <v>933.33</v>
      </c>
      <c r="D928" s="195">
        <v>429.58</v>
      </c>
      <c r="E928" s="195">
        <v>898.08</v>
      </c>
      <c r="F928" s="195">
        <v>499.58</v>
      </c>
      <c r="G928" s="195">
        <v>215</v>
      </c>
      <c r="H928" s="195">
        <v>931.75</v>
      </c>
      <c r="I928" s="195">
        <v>533.25</v>
      </c>
      <c r="J928" s="195">
        <v>215</v>
      </c>
    </row>
    <row r="929" spans="1:10">
      <c r="A929" s="194">
        <v>4162.5</v>
      </c>
      <c r="B929" s="194">
        <v>1506.83</v>
      </c>
      <c r="C929" s="194">
        <v>935.58</v>
      </c>
      <c r="D929" s="194">
        <v>429.33</v>
      </c>
      <c r="E929" s="194">
        <v>899.83</v>
      </c>
      <c r="F929" s="194">
        <v>502.25</v>
      </c>
      <c r="G929" s="194">
        <v>214.83</v>
      </c>
      <c r="H929" s="194">
        <v>933.42</v>
      </c>
      <c r="I929" s="194">
        <v>535.83000000000004</v>
      </c>
      <c r="J929" s="194">
        <v>214.83</v>
      </c>
    </row>
    <row r="930" spans="1:10">
      <c r="A930" s="195">
        <v>4167</v>
      </c>
      <c r="B930" s="195">
        <v>1508.5</v>
      </c>
      <c r="C930" s="195">
        <v>937.83</v>
      </c>
      <c r="D930" s="195">
        <v>429</v>
      </c>
      <c r="E930" s="195">
        <v>901.5</v>
      </c>
      <c r="F930" s="195">
        <v>504.83</v>
      </c>
      <c r="G930" s="195">
        <v>214.75</v>
      </c>
      <c r="H930" s="195">
        <v>935.08</v>
      </c>
      <c r="I930" s="195">
        <v>538.41999999999996</v>
      </c>
      <c r="J930" s="195">
        <v>214.75</v>
      </c>
    </row>
    <row r="931" spans="1:10">
      <c r="A931" s="194">
        <v>4171.5</v>
      </c>
      <c r="B931" s="194">
        <v>1510.25</v>
      </c>
      <c r="C931" s="194">
        <v>940.17</v>
      </c>
      <c r="D931" s="194">
        <v>428.75</v>
      </c>
      <c r="E931" s="194">
        <v>903.17</v>
      </c>
      <c r="F931" s="194">
        <v>507.5</v>
      </c>
      <c r="G931" s="194">
        <v>214.58</v>
      </c>
      <c r="H931" s="194">
        <v>936.83</v>
      </c>
      <c r="I931" s="194">
        <v>541.16999999999996</v>
      </c>
      <c r="J931" s="194">
        <v>214.58</v>
      </c>
    </row>
    <row r="932" spans="1:10">
      <c r="A932" s="195">
        <v>4176</v>
      </c>
      <c r="B932" s="195">
        <v>1511.92</v>
      </c>
      <c r="C932" s="195">
        <v>942.42</v>
      </c>
      <c r="D932" s="195">
        <v>428.42</v>
      </c>
      <c r="E932" s="195">
        <v>904.83</v>
      </c>
      <c r="F932" s="195">
        <v>510.17</v>
      </c>
      <c r="G932" s="195">
        <v>214.42</v>
      </c>
      <c r="H932" s="195">
        <v>938.5</v>
      </c>
      <c r="I932" s="195">
        <v>543.83000000000004</v>
      </c>
      <c r="J932" s="195">
        <v>214.42</v>
      </c>
    </row>
    <row r="933" spans="1:10">
      <c r="A933" s="194">
        <v>4180.5</v>
      </c>
      <c r="B933" s="194">
        <v>1513.58</v>
      </c>
      <c r="C933" s="194">
        <v>944.58</v>
      </c>
      <c r="D933" s="194">
        <v>428.17</v>
      </c>
      <c r="E933" s="194">
        <v>906.58</v>
      </c>
      <c r="F933" s="194">
        <v>512.83000000000004</v>
      </c>
      <c r="G933" s="194">
        <v>214.25</v>
      </c>
      <c r="H933" s="194">
        <v>940.17</v>
      </c>
      <c r="I933" s="194">
        <v>546.41999999999996</v>
      </c>
      <c r="J933" s="194">
        <v>214.25</v>
      </c>
    </row>
    <row r="934" spans="1:10">
      <c r="A934" s="195">
        <v>4185</v>
      </c>
      <c r="B934" s="195">
        <v>1515.25</v>
      </c>
      <c r="C934" s="195">
        <v>946.92</v>
      </c>
      <c r="D934" s="195">
        <v>427.83</v>
      </c>
      <c r="E934" s="195">
        <v>908.25</v>
      </c>
      <c r="F934" s="195">
        <v>515.41999999999996</v>
      </c>
      <c r="G934" s="195">
        <v>214.17</v>
      </c>
      <c r="H934" s="195">
        <v>941.83</v>
      </c>
      <c r="I934" s="195">
        <v>549</v>
      </c>
      <c r="J934" s="195">
        <v>214.17</v>
      </c>
    </row>
    <row r="935" spans="1:10">
      <c r="A935" s="194">
        <v>4189.5</v>
      </c>
      <c r="B935" s="194">
        <v>1517</v>
      </c>
      <c r="C935" s="194">
        <v>949.17</v>
      </c>
      <c r="D935" s="194">
        <v>427.58</v>
      </c>
      <c r="E935" s="194">
        <v>909.92</v>
      </c>
      <c r="F935" s="194">
        <v>518.08000000000004</v>
      </c>
      <c r="G935" s="194">
        <v>214</v>
      </c>
      <c r="H935" s="194">
        <v>943.58</v>
      </c>
      <c r="I935" s="194">
        <v>551.75</v>
      </c>
      <c r="J935" s="194">
        <v>214</v>
      </c>
    </row>
    <row r="936" spans="1:10">
      <c r="A936" s="195">
        <v>4194</v>
      </c>
      <c r="B936" s="195">
        <v>1518.67</v>
      </c>
      <c r="C936" s="195">
        <v>951.5</v>
      </c>
      <c r="D936" s="195">
        <v>427.25</v>
      </c>
      <c r="E936" s="195">
        <v>911.58</v>
      </c>
      <c r="F936" s="195">
        <v>520.75</v>
      </c>
      <c r="G936" s="195">
        <v>213.83</v>
      </c>
      <c r="H936" s="195">
        <v>945.25</v>
      </c>
      <c r="I936" s="195">
        <v>554.41999999999996</v>
      </c>
      <c r="J936" s="195">
        <v>213.83</v>
      </c>
    </row>
    <row r="937" spans="1:10">
      <c r="A937" s="194">
        <v>4198.5</v>
      </c>
      <c r="B937" s="194">
        <v>1520.33</v>
      </c>
      <c r="C937" s="194">
        <v>953.67</v>
      </c>
      <c r="D937" s="194">
        <v>427</v>
      </c>
      <c r="E937" s="194">
        <v>913.33</v>
      </c>
      <c r="F937" s="194">
        <v>523.5</v>
      </c>
      <c r="G937" s="194">
        <v>213.67</v>
      </c>
      <c r="H937" s="194">
        <v>946.92</v>
      </c>
      <c r="I937" s="194">
        <v>557.08000000000004</v>
      </c>
      <c r="J937" s="194">
        <v>213.67</v>
      </c>
    </row>
    <row r="938" spans="1:10">
      <c r="A938" s="195">
        <v>4203</v>
      </c>
      <c r="B938" s="195">
        <v>1522</v>
      </c>
      <c r="C938" s="195">
        <v>956</v>
      </c>
      <c r="D938" s="195">
        <v>426.67</v>
      </c>
      <c r="E938" s="195">
        <v>915</v>
      </c>
      <c r="F938" s="195">
        <v>526.08000000000004</v>
      </c>
      <c r="G938" s="195">
        <v>213.58</v>
      </c>
      <c r="H938" s="195">
        <v>948.58</v>
      </c>
      <c r="I938" s="195">
        <v>559.66999999999996</v>
      </c>
      <c r="J938" s="195">
        <v>213.58</v>
      </c>
    </row>
    <row r="939" spans="1:10">
      <c r="A939" s="194">
        <v>4207.5</v>
      </c>
      <c r="B939" s="194">
        <v>1523.67</v>
      </c>
      <c r="C939" s="194">
        <v>958.17</v>
      </c>
      <c r="D939" s="194">
        <v>426.42</v>
      </c>
      <c r="E939" s="194">
        <v>916.67</v>
      </c>
      <c r="F939" s="194">
        <v>528.75</v>
      </c>
      <c r="G939" s="194">
        <v>213.42</v>
      </c>
      <c r="H939" s="194">
        <v>950.25</v>
      </c>
      <c r="I939" s="194">
        <v>562.33000000000004</v>
      </c>
      <c r="J939" s="194">
        <v>213.42</v>
      </c>
    </row>
    <row r="940" spans="1:10">
      <c r="A940" s="195">
        <v>4212</v>
      </c>
      <c r="B940" s="195">
        <v>1525.42</v>
      </c>
      <c r="C940" s="195">
        <v>960.5</v>
      </c>
      <c r="D940" s="195">
        <v>426.08</v>
      </c>
      <c r="E940" s="195">
        <v>918.33</v>
      </c>
      <c r="F940" s="195">
        <v>531.33000000000004</v>
      </c>
      <c r="G940" s="195">
        <v>213.25</v>
      </c>
      <c r="H940" s="195">
        <v>952</v>
      </c>
      <c r="I940" s="195">
        <v>565</v>
      </c>
      <c r="J940" s="195">
        <v>213.25</v>
      </c>
    </row>
    <row r="941" spans="1:10">
      <c r="A941" s="194">
        <v>4216.5</v>
      </c>
      <c r="B941" s="194">
        <v>1527.08</v>
      </c>
      <c r="C941" s="194">
        <v>962.83</v>
      </c>
      <c r="D941" s="194">
        <v>425.75</v>
      </c>
      <c r="E941" s="194">
        <v>920</v>
      </c>
      <c r="F941" s="194">
        <v>534</v>
      </c>
      <c r="G941" s="194">
        <v>213.08</v>
      </c>
      <c r="H941" s="194">
        <v>953.67</v>
      </c>
      <c r="I941" s="194">
        <v>567.66999999999996</v>
      </c>
      <c r="J941" s="194">
        <v>213.08</v>
      </c>
    </row>
    <row r="942" spans="1:10">
      <c r="A942" s="195">
        <v>4221</v>
      </c>
      <c r="B942" s="195">
        <v>1528.75</v>
      </c>
      <c r="C942" s="195">
        <v>965</v>
      </c>
      <c r="D942" s="195">
        <v>425.5</v>
      </c>
      <c r="E942" s="195">
        <v>921.75</v>
      </c>
      <c r="F942" s="195">
        <v>536.66999999999996</v>
      </c>
      <c r="G942" s="195">
        <v>213</v>
      </c>
      <c r="H942" s="195">
        <v>955.33</v>
      </c>
      <c r="I942" s="195">
        <v>570.25</v>
      </c>
      <c r="J942" s="195">
        <v>213</v>
      </c>
    </row>
    <row r="943" spans="1:10">
      <c r="A943" s="194">
        <v>4225.5</v>
      </c>
      <c r="B943" s="194">
        <v>1530.42</v>
      </c>
      <c r="C943" s="194">
        <v>967.33</v>
      </c>
      <c r="D943" s="194">
        <v>425.17</v>
      </c>
      <c r="E943" s="194">
        <v>923.42</v>
      </c>
      <c r="F943" s="194">
        <v>539.25</v>
      </c>
      <c r="G943" s="194">
        <v>212.83</v>
      </c>
      <c r="H943" s="194">
        <v>957</v>
      </c>
      <c r="I943" s="194">
        <v>572.83000000000004</v>
      </c>
      <c r="J943" s="194">
        <v>212.83</v>
      </c>
    </row>
    <row r="944" spans="1:10">
      <c r="A944" s="195">
        <v>4230</v>
      </c>
      <c r="B944" s="195">
        <v>1532.17</v>
      </c>
      <c r="C944" s="195">
        <v>969.58</v>
      </c>
      <c r="D944" s="195">
        <v>424.92</v>
      </c>
      <c r="E944" s="195">
        <v>925.08</v>
      </c>
      <c r="F944" s="195">
        <v>541.91999999999996</v>
      </c>
      <c r="G944" s="195">
        <v>212.67</v>
      </c>
      <c r="H944" s="195">
        <v>958.75</v>
      </c>
      <c r="I944" s="195">
        <v>575.58000000000004</v>
      </c>
      <c r="J944" s="195">
        <v>212.67</v>
      </c>
    </row>
    <row r="945" spans="1:10">
      <c r="A945" s="194">
        <v>4234.5</v>
      </c>
      <c r="B945" s="194">
        <v>1533.83</v>
      </c>
      <c r="C945" s="194">
        <v>971.83</v>
      </c>
      <c r="D945" s="194">
        <v>424.58</v>
      </c>
      <c r="E945" s="194">
        <v>926.75</v>
      </c>
      <c r="F945" s="194">
        <v>544.58000000000004</v>
      </c>
      <c r="G945" s="194">
        <v>212.5</v>
      </c>
      <c r="H945" s="194">
        <v>960.42</v>
      </c>
      <c r="I945" s="194">
        <v>578.25</v>
      </c>
      <c r="J945" s="194">
        <v>212.5</v>
      </c>
    </row>
    <row r="946" spans="1:10">
      <c r="A946" s="195">
        <v>4239</v>
      </c>
      <c r="B946" s="195">
        <v>1535.5</v>
      </c>
      <c r="C946" s="195">
        <v>974.08</v>
      </c>
      <c r="D946" s="195">
        <v>424.33</v>
      </c>
      <c r="E946" s="195">
        <v>928.5</v>
      </c>
      <c r="F946" s="195">
        <v>547.33000000000004</v>
      </c>
      <c r="G946" s="195">
        <v>212.42</v>
      </c>
      <c r="H946" s="195">
        <v>962.08</v>
      </c>
      <c r="I946" s="195">
        <v>580.91999999999996</v>
      </c>
      <c r="J946" s="195">
        <v>212.42</v>
      </c>
    </row>
    <row r="947" spans="1:10">
      <c r="A947" s="194">
        <v>4243.5</v>
      </c>
      <c r="B947" s="194">
        <v>1537.17</v>
      </c>
      <c r="C947" s="194">
        <v>976.33</v>
      </c>
      <c r="D947" s="194">
        <v>424</v>
      </c>
      <c r="E947" s="194">
        <v>930.17</v>
      </c>
      <c r="F947" s="194">
        <v>549.91999999999996</v>
      </c>
      <c r="G947" s="194">
        <v>212.25</v>
      </c>
      <c r="H947" s="194">
        <v>963.75</v>
      </c>
      <c r="I947" s="194">
        <v>583.5</v>
      </c>
      <c r="J947" s="194">
        <v>212.25</v>
      </c>
    </row>
    <row r="948" spans="1:10">
      <c r="A948" s="195">
        <v>4248</v>
      </c>
      <c r="B948" s="195">
        <v>1538.92</v>
      </c>
      <c r="C948" s="195">
        <v>978.67</v>
      </c>
      <c r="D948" s="195">
        <v>423.75</v>
      </c>
      <c r="E948" s="195">
        <v>931.83</v>
      </c>
      <c r="F948" s="195">
        <v>552.58000000000004</v>
      </c>
      <c r="G948" s="195">
        <v>212.08</v>
      </c>
      <c r="H948" s="195">
        <v>965.5</v>
      </c>
      <c r="I948" s="195">
        <v>586.25</v>
      </c>
      <c r="J948" s="195">
        <v>212.08</v>
      </c>
    </row>
    <row r="949" spans="1:10">
      <c r="A949" s="194">
        <v>4252.5</v>
      </c>
      <c r="B949" s="194">
        <v>1540.58</v>
      </c>
      <c r="C949" s="194">
        <v>980.92</v>
      </c>
      <c r="D949" s="194">
        <v>423.42</v>
      </c>
      <c r="E949" s="194">
        <v>933.5</v>
      </c>
      <c r="F949" s="194">
        <v>555.25</v>
      </c>
      <c r="G949" s="194">
        <v>211.92</v>
      </c>
      <c r="H949" s="194">
        <v>967.17</v>
      </c>
      <c r="I949" s="194">
        <v>588.91999999999996</v>
      </c>
      <c r="J949" s="194">
        <v>211.92</v>
      </c>
    </row>
    <row r="950" spans="1:10">
      <c r="A950" s="195">
        <v>4257</v>
      </c>
      <c r="B950" s="195">
        <v>1542.25</v>
      </c>
      <c r="C950" s="195">
        <v>983.17</v>
      </c>
      <c r="D950" s="195">
        <v>423.17</v>
      </c>
      <c r="E950" s="195">
        <v>935.25</v>
      </c>
      <c r="F950" s="195">
        <v>557.83000000000004</v>
      </c>
      <c r="G950" s="195">
        <v>211.83</v>
      </c>
      <c r="H950" s="195">
        <v>968.83</v>
      </c>
      <c r="I950" s="195">
        <v>591.41999999999996</v>
      </c>
      <c r="J950" s="195">
        <v>211.83</v>
      </c>
    </row>
    <row r="951" spans="1:10">
      <c r="A951" s="194">
        <v>4261.5</v>
      </c>
      <c r="B951" s="194">
        <v>1543.92</v>
      </c>
      <c r="C951" s="194">
        <v>985.42</v>
      </c>
      <c r="D951" s="194">
        <v>422.83</v>
      </c>
      <c r="E951" s="194">
        <v>936.92</v>
      </c>
      <c r="F951" s="194">
        <v>560.5</v>
      </c>
      <c r="G951" s="194">
        <v>211.67</v>
      </c>
      <c r="H951" s="194">
        <v>970.5</v>
      </c>
      <c r="I951" s="194">
        <v>594.08000000000004</v>
      </c>
      <c r="J951" s="194">
        <v>211.67</v>
      </c>
    </row>
    <row r="952" spans="1:10">
      <c r="A952" s="195">
        <v>4266</v>
      </c>
      <c r="B952" s="195">
        <v>1545.67</v>
      </c>
      <c r="C952" s="195">
        <v>987.67</v>
      </c>
      <c r="D952" s="195">
        <v>422.58</v>
      </c>
      <c r="E952" s="195">
        <v>938.58</v>
      </c>
      <c r="F952" s="195">
        <v>563.16999999999996</v>
      </c>
      <c r="G952" s="195">
        <v>211.5</v>
      </c>
      <c r="H952" s="195">
        <v>972.25</v>
      </c>
      <c r="I952" s="195">
        <v>596.83000000000004</v>
      </c>
      <c r="J952" s="195">
        <v>211.5</v>
      </c>
    </row>
    <row r="953" spans="1:10">
      <c r="A953" s="194">
        <v>4270.5</v>
      </c>
      <c r="B953" s="194">
        <v>1547.33</v>
      </c>
      <c r="C953" s="194">
        <v>990</v>
      </c>
      <c r="D953" s="194">
        <v>422.25</v>
      </c>
      <c r="E953" s="194">
        <v>940.25</v>
      </c>
      <c r="F953" s="194">
        <v>565.83000000000004</v>
      </c>
      <c r="G953" s="194">
        <v>211.33</v>
      </c>
      <c r="H953" s="194">
        <v>973.92</v>
      </c>
      <c r="I953" s="194">
        <v>599.5</v>
      </c>
      <c r="J953" s="194">
        <v>211.33</v>
      </c>
    </row>
    <row r="954" spans="1:10">
      <c r="A954" s="195">
        <v>4275</v>
      </c>
      <c r="B954" s="195">
        <v>1549</v>
      </c>
      <c r="C954" s="195">
        <v>992.17</v>
      </c>
      <c r="D954" s="195">
        <v>422</v>
      </c>
      <c r="E954" s="195">
        <v>942</v>
      </c>
      <c r="F954" s="195">
        <v>568.5</v>
      </c>
      <c r="G954" s="195">
        <v>211.17</v>
      </c>
      <c r="H954" s="195">
        <v>975.58</v>
      </c>
      <c r="I954" s="195">
        <v>602.08000000000004</v>
      </c>
      <c r="J954" s="195">
        <v>211.17</v>
      </c>
    </row>
    <row r="955" spans="1:10">
      <c r="A955" s="194">
        <v>4279.5</v>
      </c>
      <c r="B955" s="194">
        <v>1550.67</v>
      </c>
      <c r="C955" s="194">
        <v>994.5</v>
      </c>
      <c r="D955" s="194">
        <v>421.67</v>
      </c>
      <c r="E955" s="194">
        <v>943.67</v>
      </c>
      <c r="F955" s="194">
        <v>571.08000000000004</v>
      </c>
      <c r="G955" s="194">
        <v>211.08</v>
      </c>
      <c r="H955" s="194">
        <v>977.25</v>
      </c>
      <c r="I955" s="194">
        <v>604.66999999999996</v>
      </c>
      <c r="J955" s="194">
        <v>211.08</v>
      </c>
    </row>
    <row r="956" spans="1:10">
      <c r="A956" s="195">
        <v>4284</v>
      </c>
      <c r="B956" s="195">
        <v>1552.42</v>
      </c>
      <c r="C956" s="195">
        <v>996.75</v>
      </c>
      <c r="D956" s="195">
        <v>421.42</v>
      </c>
      <c r="E956" s="195">
        <v>945.33</v>
      </c>
      <c r="F956" s="195">
        <v>573.83000000000004</v>
      </c>
      <c r="G956" s="195">
        <v>210.92</v>
      </c>
      <c r="H956" s="195">
        <v>979</v>
      </c>
      <c r="I956" s="195">
        <v>607.5</v>
      </c>
      <c r="J956" s="195">
        <v>210.92</v>
      </c>
    </row>
    <row r="957" spans="1:10">
      <c r="A957" s="194">
        <v>4288.5</v>
      </c>
      <c r="B957" s="194">
        <v>1554.08</v>
      </c>
      <c r="C957" s="194">
        <v>999.08</v>
      </c>
      <c r="D957" s="194">
        <v>421.08</v>
      </c>
      <c r="E957" s="194">
        <v>947</v>
      </c>
      <c r="F957" s="194">
        <v>576.41999999999996</v>
      </c>
      <c r="G957" s="194">
        <v>210.75</v>
      </c>
      <c r="H957" s="194">
        <v>980.67</v>
      </c>
      <c r="I957" s="194">
        <v>610.08000000000004</v>
      </c>
      <c r="J957" s="194">
        <v>210.75</v>
      </c>
    </row>
    <row r="958" spans="1:10">
      <c r="A958" s="195">
        <v>4293</v>
      </c>
      <c r="B958" s="195">
        <v>1555.75</v>
      </c>
      <c r="C958" s="195">
        <v>1001.25</v>
      </c>
      <c r="D958" s="195">
        <v>420.83</v>
      </c>
      <c r="E958" s="195">
        <v>948.75</v>
      </c>
      <c r="F958" s="195">
        <v>579.16999999999996</v>
      </c>
      <c r="G958" s="195">
        <v>210.58</v>
      </c>
      <c r="H958" s="195">
        <v>982.33</v>
      </c>
      <c r="I958" s="195">
        <v>612.75</v>
      </c>
      <c r="J958" s="195">
        <v>210.58</v>
      </c>
    </row>
    <row r="959" spans="1:10">
      <c r="A959" s="194">
        <v>4297.5</v>
      </c>
      <c r="B959" s="194">
        <v>1557.42</v>
      </c>
      <c r="C959" s="194">
        <v>1003.5</v>
      </c>
      <c r="D959" s="194">
        <v>420.5</v>
      </c>
      <c r="E959" s="194">
        <v>950.42</v>
      </c>
      <c r="F959" s="194">
        <v>581.75</v>
      </c>
      <c r="G959" s="194">
        <v>210.5</v>
      </c>
      <c r="H959" s="194">
        <v>984</v>
      </c>
      <c r="I959" s="194">
        <v>615.33000000000004</v>
      </c>
      <c r="J959" s="194">
        <v>210.5</v>
      </c>
    </row>
    <row r="960" spans="1:10">
      <c r="A960" s="195">
        <v>4302</v>
      </c>
      <c r="B960" s="195">
        <v>1559.08</v>
      </c>
      <c r="C960" s="195">
        <v>1005.75</v>
      </c>
      <c r="D960" s="195">
        <v>420.25</v>
      </c>
      <c r="E960" s="195">
        <v>952.08</v>
      </c>
      <c r="F960" s="195">
        <v>584.41999999999996</v>
      </c>
      <c r="G960" s="195">
        <v>210.33</v>
      </c>
      <c r="H960" s="195">
        <v>985.67</v>
      </c>
      <c r="I960" s="195">
        <v>618</v>
      </c>
      <c r="J960" s="195">
        <v>210.33</v>
      </c>
    </row>
    <row r="961" spans="1:10">
      <c r="A961" s="194">
        <v>4306.5</v>
      </c>
      <c r="B961" s="194">
        <v>1560.83</v>
      </c>
      <c r="C961" s="194">
        <v>1008.08</v>
      </c>
      <c r="D961" s="194">
        <v>419.92</v>
      </c>
      <c r="E961" s="194">
        <v>953.75</v>
      </c>
      <c r="F961" s="194">
        <v>587</v>
      </c>
      <c r="G961" s="194">
        <v>210.17</v>
      </c>
      <c r="H961" s="194">
        <v>987.42</v>
      </c>
      <c r="I961" s="194">
        <v>620.66999999999996</v>
      </c>
      <c r="J961" s="194">
        <v>210.17</v>
      </c>
    </row>
    <row r="962" spans="1:10">
      <c r="A962" s="195">
        <v>4311</v>
      </c>
      <c r="B962" s="195">
        <v>1562.5</v>
      </c>
      <c r="C962" s="195">
        <v>1010.33</v>
      </c>
      <c r="D962" s="195">
        <v>419.67</v>
      </c>
      <c r="E962" s="195">
        <v>955.5</v>
      </c>
      <c r="F962" s="195">
        <v>589.75</v>
      </c>
      <c r="G962" s="195">
        <v>210</v>
      </c>
      <c r="H962" s="195">
        <v>989.08</v>
      </c>
      <c r="I962" s="195">
        <v>623.33000000000004</v>
      </c>
      <c r="J962" s="195">
        <v>210</v>
      </c>
    </row>
    <row r="963" spans="1:10">
      <c r="A963" s="194">
        <v>4315.5</v>
      </c>
      <c r="B963" s="194">
        <v>1564.17</v>
      </c>
      <c r="C963" s="194">
        <v>1012.58</v>
      </c>
      <c r="D963" s="194">
        <v>419.33</v>
      </c>
      <c r="E963" s="194">
        <v>957.17</v>
      </c>
      <c r="F963" s="194">
        <v>592.33000000000004</v>
      </c>
      <c r="G963" s="194">
        <v>209.92</v>
      </c>
      <c r="H963" s="194">
        <v>990.75</v>
      </c>
      <c r="I963" s="194">
        <v>625.91999999999996</v>
      </c>
      <c r="J963" s="194">
        <v>209.92</v>
      </c>
    </row>
    <row r="964" spans="1:10">
      <c r="A964" s="195">
        <v>4320</v>
      </c>
      <c r="B964" s="195">
        <v>1565.83</v>
      </c>
      <c r="C964" s="195">
        <v>1014.83</v>
      </c>
      <c r="D964" s="195">
        <v>419.08</v>
      </c>
      <c r="E964" s="195">
        <v>958.83</v>
      </c>
      <c r="F964" s="195">
        <v>594.91999999999996</v>
      </c>
      <c r="G964" s="195">
        <v>209.75</v>
      </c>
      <c r="H964" s="195">
        <v>992.42</v>
      </c>
      <c r="I964" s="195">
        <v>628.5</v>
      </c>
      <c r="J964" s="195">
        <v>209.75</v>
      </c>
    </row>
    <row r="965" spans="1:10">
      <c r="A965" s="194">
        <v>4324.5</v>
      </c>
      <c r="B965" s="194">
        <v>1567.58</v>
      </c>
      <c r="C965" s="194">
        <v>1017.17</v>
      </c>
      <c r="D965" s="194">
        <v>418.75</v>
      </c>
      <c r="E965" s="194">
        <v>960.5</v>
      </c>
      <c r="F965" s="194">
        <v>597.58000000000004</v>
      </c>
      <c r="G965" s="194">
        <v>209.58</v>
      </c>
      <c r="H965" s="194">
        <v>994.17</v>
      </c>
      <c r="I965" s="194">
        <v>631.25</v>
      </c>
      <c r="J965" s="194">
        <v>209.58</v>
      </c>
    </row>
    <row r="966" spans="1:10">
      <c r="A966" s="195">
        <v>4329</v>
      </c>
      <c r="B966" s="195">
        <v>1569.25</v>
      </c>
      <c r="C966" s="195">
        <v>1019.33</v>
      </c>
      <c r="D966" s="195">
        <v>418.5</v>
      </c>
      <c r="E966" s="195">
        <v>962.17</v>
      </c>
      <c r="F966" s="195">
        <v>600.33000000000004</v>
      </c>
      <c r="G966" s="195">
        <v>209.42</v>
      </c>
      <c r="H966" s="195">
        <v>995.83</v>
      </c>
      <c r="I966" s="195">
        <v>634</v>
      </c>
      <c r="J966" s="195">
        <v>209.42</v>
      </c>
    </row>
    <row r="967" spans="1:10">
      <c r="A967" s="194">
        <v>4333.5</v>
      </c>
      <c r="B967" s="194">
        <v>1570.92</v>
      </c>
      <c r="C967" s="194">
        <v>1021.67</v>
      </c>
      <c r="D967" s="194">
        <v>418.17</v>
      </c>
      <c r="E967" s="194">
        <v>963.92</v>
      </c>
      <c r="F967" s="194">
        <v>602.91999999999996</v>
      </c>
      <c r="G967" s="194">
        <v>209.33</v>
      </c>
      <c r="H967" s="194">
        <v>997.5</v>
      </c>
      <c r="I967" s="194">
        <v>636.5</v>
      </c>
      <c r="J967" s="194">
        <v>209.33</v>
      </c>
    </row>
    <row r="968" spans="1:10">
      <c r="A968" s="195">
        <v>4338</v>
      </c>
      <c r="B968" s="195">
        <v>1572.58</v>
      </c>
      <c r="C968" s="195">
        <v>1023.83</v>
      </c>
      <c r="D968" s="195">
        <v>417.92</v>
      </c>
      <c r="E968" s="195">
        <v>965.58</v>
      </c>
      <c r="F968" s="195">
        <v>605.58000000000004</v>
      </c>
      <c r="G968" s="195">
        <v>209.17</v>
      </c>
      <c r="H968" s="195">
        <v>999.17</v>
      </c>
      <c r="I968" s="195">
        <v>639.16999999999996</v>
      </c>
      <c r="J968" s="195">
        <v>209.17</v>
      </c>
    </row>
    <row r="969" spans="1:10">
      <c r="A969" s="194">
        <v>4342.5</v>
      </c>
      <c r="B969" s="194">
        <v>1574.33</v>
      </c>
      <c r="C969" s="194">
        <v>1026.25</v>
      </c>
      <c r="D969" s="194">
        <v>417.58</v>
      </c>
      <c r="E969" s="194">
        <v>967.25</v>
      </c>
      <c r="F969" s="194">
        <v>608.25</v>
      </c>
      <c r="G969" s="194">
        <v>209</v>
      </c>
      <c r="H969" s="194">
        <v>1000.92</v>
      </c>
      <c r="I969" s="194">
        <v>641.91999999999996</v>
      </c>
      <c r="J969" s="194">
        <v>209</v>
      </c>
    </row>
    <row r="970" spans="1:10">
      <c r="A970" s="195">
        <v>4347</v>
      </c>
      <c r="B970" s="195">
        <v>1576</v>
      </c>
      <c r="C970" s="195">
        <v>1028.42</v>
      </c>
      <c r="D970" s="195">
        <v>417.33</v>
      </c>
      <c r="E970" s="195">
        <v>968.92</v>
      </c>
      <c r="F970" s="195">
        <v>610.91999999999996</v>
      </c>
      <c r="G970" s="195">
        <v>208.83</v>
      </c>
      <c r="H970" s="195">
        <v>1002.58</v>
      </c>
      <c r="I970" s="195">
        <v>644.58000000000004</v>
      </c>
      <c r="J970" s="195">
        <v>208.83</v>
      </c>
    </row>
    <row r="971" spans="1:10">
      <c r="A971" s="194">
        <v>4351.5</v>
      </c>
      <c r="B971" s="194">
        <v>1577.67</v>
      </c>
      <c r="C971" s="194">
        <v>1030.67</v>
      </c>
      <c r="D971" s="194">
        <v>417</v>
      </c>
      <c r="E971" s="194">
        <v>970.67</v>
      </c>
      <c r="F971" s="194">
        <v>613.5</v>
      </c>
      <c r="G971" s="194">
        <v>208.75</v>
      </c>
      <c r="H971" s="194">
        <v>1004.25</v>
      </c>
      <c r="I971" s="194">
        <v>647.08000000000004</v>
      </c>
      <c r="J971" s="194">
        <v>208.75</v>
      </c>
    </row>
    <row r="972" spans="1:10">
      <c r="A972" s="195">
        <v>4356</v>
      </c>
      <c r="B972" s="195">
        <v>1579.33</v>
      </c>
      <c r="C972" s="195">
        <v>1032.92</v>
      </c>
      <c r="D972" s="195">
        <v>416.75</v>
      </c>
      <c r="E972" s="195">
        <v>972.33</v>
      </c>
      <c r="F972" s="195">
        <v>616.16999999999996</v>
      </c>
      <c r="G972" s="195">
        <v>208.58</v>
      </c>
      <c r="H972" s="195">
        <v>1005.92</v>
      </c>
      <c r="I972" s="195">
        <v>649.75</v>
      </c>
      <c r="J972" s="195">
        <v>208.58</v>
      </c>
    </row>
    <row r="973" spans="1:10">
      <c r="A973" s="194">
        <v>4360.5</v>
      </c>
      <c r="B973" s="194">
        <v>1581.08</v>
      </c>
      <c r="C973" s="194">
        <v>1035.25</v>
      </c>
      <c r="D973" s="194">
        <v>416.42</v>
      </c>
      <c r="E973" s="194">
        <v>974</v>
      </c>
      <c r="F973" s="194">
        <v>618.83000000000004</v>
      </c>
      <c r="G973" s="194">
        <v>208.42</v>
      </c>
      <c r="H973" s="194">
        <v>1007.67</v>
      </c>
      <c r="I973" s="194">
        <v>652.5</v>
      </c>
      <c r="J973" s="194">
        <v>208.42</v>
      </c>
    </row>
    <row r="974" spans="1:10">
      <c r="A974" s="195">
        <v>4365</v>
      </c>
      <c r="B974" s="195">
        <v>1582.75</v>
      </c>
      <c r="C974" s="195">
        <v>1037.58</v>
      </c>
      <c r="D974" s="195">
        <v>416.08</v>
      </c>
      <c r="E974" s="195">
        <v>975.67</v>
      </c>
      <c r="F974" s="195">
        <v>621.41999999999996</v>
      </c>
      <c r="G974" s="195">
        <v>208.25</v>
      </c>
      <c r="H974" s="195">
        <v>1009.33</v>
      </c>
      <c r="I974" s="195">
        <v>655.08000000000004</v>
      </c>
      <c r="J974" s="195">
        <v>208.25</v>
      </c>
    </row>
    <row r="975" spans="1:10">
      <c r="A975" s="194">
        <v>4369.5</v>
      </c>
      <c r="B975" s="194">
        <v>1584.42</v>
      </c>
      <c r="C975" s="194">
        <v>1039.75</v>
      </c>
      <c r="D975" s="194">
        <v>415.83</v>
      </c>
      <c r="E975" s="194">
        <v>977.42</v>
      </c>
      <c r="F975" s="194">
        <v>624.08000000000004</v>
      </c>
      <c r="G975" s="194">
        <v>208.17</v>
      </c>
      <c r="H975" s="194">
        <v>1011</v>
      </c>
      <c r="I975" s="194">
        <v>657.67</v>
      </c>
      <c r="J975" s="194">
        <v>208.17</v>
      </c>
    </row>
    <row r="976" spans="1:10">
      <c r="A976" s="195">
        <v>4374</v>
      </c>
      <c r="B976" s="195">
        <v>1586.08</v>
      </c>
      <c r="C976" s="195">
        <v>1042.08</v>
      </c>
      <c r="D976" s="195">
        <v>415.5</v>
      </c>
      <c r="E976" s="195">
        <v>979.08</v>
      </c>
      <c r="F976" s="195">
        <v>626.83000000000004</v>
      </c>
      <c r="G976" s="195">
        <v>208</v>
      </c>
      <c r="H976" s="195">
        <v>1012.67</v>
      </c>
      <c r="I976" s="195">
        <v>660.42</v>
      </c>
      <c r="J976" s="195">
        <v>208</v>
      </c>
    </row>
    <row r="977" spans="1:10">
      <c r="A977" s="194">
        <v>4378.5</v>
      </c>
      <c r="B977" s="194">
        <v>1587.83</v>
      </c>
      <c r="C977" s="194">
        <v>1044.33</v>
      </c>
      <c r="D977" s="194">
        <v>415.25</v>
      </c>
      <c r="E977" s="194">
        <v>980.75</v>
      </c>
      <c r="F977" s="194">
        <v>629.5</v>
      </c>
      <c r="G977" s="194">
        <v>207.83</v>
      </c>
      <c r="H977" s="194">
        <v>1014.42</v>
      </c>
      <c r="I977" s="194">
        <v>663.17</v>
      </c>
      <c r="J977" s="194">
        <v>207.83</v>
      </c>
    </row>
    <row r="978" spans="1:10">
      <c r="A978" s="195">
        <v>4383</v>
      </c>
      <c r="B978" s="195">
        <v>1589.5</v>
      </c>
      <c r="C978" s="195">
        <v>1046.58</v>
      </c>
      <c r="D978" s="195">
        <v>414.92</v>
      </c>
      <c r="E978" s="195">
        <v>982.42</v>
      </c>
      <c r="F978" s="195">
        <v>632.08000000000004</v>
      </c>
      <c r="G978" s="195">
        <v>207.67</v>
      </c>
      <c r="H978" s="195">
        <v>1016.08</v>
      </c>
      <c r="I978" s="195">
        <v>665.75</v>
      </c>
      <c r="J978" s="195">
        <v>207.67</v>
      </c>
    </row>
    <row r="979" spans="1:10">
      <c r="A979" s="194">
        <v>4387.5</v>
      </c>
      <c r="B979" s="194">
        <v>1591.17</v>
      </c>
      <c r="C979" s="194">
        <v>1048.83</v>
      </c>
      <c r="D979" s="194">
        <v>414.67</v>
      </c>
      <c r="E979" s="194">
        <v>984.17</v>
      </c>
      <c r="F979" s="194">
        <v>634.75</v>
      </c>
      <c r="G979" s="194">
        <v>207.58</v>
      </c>
      <c r="H979" s="194">
        <v>1017.75</v>
      </c>
      <c r="I979" s="194">
        <v>668.33</v>
      </c>
      <c r="J979" s="194">
        <v>207.58</v>
      </c>
    </row>
    <row r="980" spans="1:10">
      <c r="A980" s="195">
        <v>4392</v>
      </c>
      <c r="B980" s="195">
        <v>1592.83</v>
      </c>
      <c r="C980" s="195">
        <v>1051.08</v>
      </c>
      <c r="D980" s="195">
        <v>414.33</v>
      </c>
      <c r="E980" s="195">
        <v>985.83</v>
      </c>
      <c r="F980" s="195">
        <v>637.41999999999996</v>
      </c>
      <c r="G980" s="195">
        <v>207.42</v>
      </c>
      <c r="H980" s="195">
        <v>1019.42</v>
      </c>
      <c r="I980" s="195">
        <v>671</v>
      </c>
      <c r="J980" s="195">
        <v>207.42</v>
      </c>
    </row>
    <row r="981" spans="1:10">
      <c r="A981" s="194">
        <v>4396.5</v>
      </c>
      <c r="B981" s="194">
        <v>1594.58</v>
      </c>
      <c r="C981" s="194">
        <v>1053.42</v>
      </c>
      <c r="D981" s="194">
        <v>414.08</v>
      </c>
      <c r="E981" s="194">
        <v>987.5</v>
      </c>
      <c r="F981" s="194">
        <v>640</v>
      </c>
      <c r="G981" s="194">
        <v>207.25</v>
      </c>
      <c r="H981" s="194">
        <v>1021.17</v>
      </c>
      <c r="I981" s="194">
        <v>673.67</v>
      </c>
      <c r="J981" s="194">
        <v>207.25</v>
      </c>
    </row>
    <row r="982" spans="1:10">
      <c r="A982" s="195">
        <v>4401</v>
      </c>
      <c r="B982" s="195">
        <v>1596.25</v>
      </c>
      <c r="C982" s="195">
        <v>1055.67</v>
      </c>
      <c r="D982" s="195">
        <v>413.75</v>
      </c>
      <c r="E982" s="195">
        <v>989.17</v>
      </c>
      <c r="F982" s="195">
        <v>642.66999999999996</v>
      </c>
      <c r="G982" s="195">
        <v>207.08</v>
      </c>
      <c r="H982" s="195">
        <v>1022.83</v>
      </c>
      <c r="I982" s="195">
        <v>676.33</v>
      </c>
      <c r="J982" s="195">
        <v>207.08</v>
      </c>
    </row>
    <row r="983" spans="1:10">
      <c r="A983" s="194">
        <v>4405.5</v>
      </c>
      <c r="B983" s="194">
        <v>1597.92</v>
      </c>
      <c r="C983" s="194">
        <v>1057.92</v>
      </c>
      <c r="D983" s="194">
        <v>413.5</v>
      </c>
      <c r="E983" s="194">
        <v>990.92</v>
      </c>
      <c r="F983" s="194">
        <v>645.41999999999996</v>
      </c>
      <c r="G983" s="194">
        <v>206.92</v>
      </c>
      <c r="H983" s="194">
        <v>1024.5</v>
      </c>
      <c r="I983" s="194">
        <v>679</v>
      </c>
      <c r="J983" s="194">
        <v>206.92</v>
      </c>
    </row>
    <row r="984" spans="1:10">
      <c r="A984" s="195">
        <v>4410</v>
      </c>
      <c r="B984" s="195">
        <v>1599.58</v>
      </c>
      <c r="C984" s="195">
        <v>1060.17</v>
      </c>
      <c r="D984" s="195">
        <v>413.17</v>
      </c>
      <c r="E984" s="195">
        <v>992.58</v>
      </c>
      <c r="F984" s="195">
        <v>648</v>
      </c>
      <c r="G984" s="195">
        <v>206.83</v>
      </c>
      <c r="H984" s="195">
        <v>1026.17</v>
      </c>
      <c r="I984" s="195">
        <v>681.58</v>
      </c>
      <c r="J984" s="195">
        <v>206.83</v>
      </c>
    </row>
    <row r="985" spans="1:10">
      <c r="A985" s="194">
        <v>4414.5</v>
      </c>
      <c r="B985" s="194">
        <v>1601.25</v>
      </c>
      <c r="C985" s="194">
        <v>1062.33</v>
      </c>
      <c r="D985" s="194">
        <v>412.92</v>
      </c>
      <c r="E985" s="194">
        <v>994.25</v>
      </c>
      <c r="F985" s="194">
        <v>650.58000000000004</v>
      </c>
      <c r="G985" s="194">
        <v>206.67</v>
      </c>
      <c r="H985" s="194">
        <v>1027.83</v>
      </c>
      <c r="I985" s="194">
        <v>684.17</v>
      </c>
      <c r="J985" s="194">
        <v>206.67</v>
      </c>
    </row>
    <row r="986" spans="1:10">
      <c r="A986" s="195">
        <v>4419</v>
      </c>
      <c r="B986" s="195">
        <v>1603</v>
      </c>
      <c r="C986" s="195">
        <v>1064.75</v>
      </c>
      <c r="D986" s="195">
        <v>412.58</v>
      </c>
      <c r="E986" s="195">
        <v>995.92</v>
      </c>
      <c r="F986" s="195">
        <v>653.33000000000004</v>
      </c>
      <c r="G986" s="195">
        <v>206.5</v>
      </c>
      <c r="H986" s="195">
        <v>1029.58</v>
      </c>
      <c r="I986" s="195">
        <v>687</v>
      </c>
      <c r="J986" s="195">
        <v>206.5</v>
      </c>
    </row>
    <row r="987" spans="1:10">
      <c r="A987" s="194">
        <v>4423.5</v>
      </c>
      <c r="B987" s="194">
        <v>1604.67</v>
      </c>
      <c r="C987" s="194">
        <v>1066.92</v>
      </c>
      <c r="D987" s="194">
        <v>412.33</v>
      </c>
      <c r="E987" s="194">
        <v>997.58</v>
      </c>
      <c r="F987" s="194">
        <v>656</v>
      </c>
      <c r="G987" s="194">
        <v>206.33</v>
      </c>
      <c r="H987" s="194">
        <v>1031.25</v>
      </c>
      <c r="I987" s="194">
        <v>689.67</v>
      </c>
      <c r="J987" s="194">
        <v>206.33</v>
      </c>
    </row>
    <row r="988" spans="1:10">
      <c r="A988" s="195">
        <v>4428</v>
      </c>
      <c r="B988" s="195">
        <v>1606.33</v>
      </c>
      <c r="C988" s="195">
        <v>1069.25</v>
      </c>
      <c r="D988" s="195">
        <v>412</v>
      </c>
      <c r="E988" s="195">
        <v>999.33</v>
      </c>
      <c r="F988" s="195">
        <v>658.58</v>
      </c>
      <c r="G988" s="195">
        <v>206.25</v>
      </c>
      <c r="H988" s="195">
        <v>1032.92</v>
      </c>
      <c r="I988" s="195">
        <v>692.17</v>
      </c>
      <c r="J988" s="195">
        <v>206.25</v>
      </c>
    </row>
    <row r="989" spans="1:10">
      <c r="A989" s="194">
        <v>4432.5</v>
      </c>
      <c r="B989" s="194">
        <v>1608</v>
      </c>
      <c r="C989" s="194">
        <v>1071.42</v>
      </c>
      <c r="D989" s="194">
        <v>411.75</v>
      </c>
      <c r="E989" s="194">
        <v>1001</v>
      </c>
      <c r="F989" s="194">
        <v>661.25</v>
      </c>
      <c r="G989" s="194">
        <v>206.08</v>
      </c>
      <c r="H989" s="194">
        <v>1034.58</v>
      </c>
      <c r="I989" s="194">
        <v>694.83</v>
      </c>
      <c r="J989" s="194">
        <v>206.08</v>
      </c>
    </row>
    <row r="990" spans="1:10">
      <c r="A990" s="195">
        <v>4437</v>
      </c>
      <c r="B990" s="195">
        <v>1609.75</v>
      </c>
      <c r="C990" s="195">
        <v>1073.75</v>
      </c>
      <c r="D990" s="195">
        <v>411.42</v>
      </c>
      <c r="E990" s="195">
        <v>1002.67</v>
      </c>
      <c r="F990" s="195">
        <v>663.92</v>
      </c>
      <c r="G990" s="195">
        <v>205.92</v>
      </c>
      <c r="H990" s="195">
        <v>1036.33</v>
      </c>
      <c r="I990" s="195">
        <v>697.58</v>
      </c>
      <c r="J990" s="195">
        <v>205.92</v>
      </c>
    </row>
    <row r="991" spans="1:10">
      <c r="A991" s="194">
        <v>4441.5</v>
      </c>
      <c r="B991" s="194">
        <v>1611.42</v>
      </c>
      <c r="C991" s="194">
        <v>1076</v>
      </c>
      <c r="D991" s="194">
        <v>411.17</v>
      </c>
      <c r="E991" s="194">
        <v>1004.33</v>
      </c>
      <c r="F991" s="194">
        <v>666.58</v>
      </c>
      <c r="G991" s="194">
        <v>205.75</v>
      </c>
      <c r="H991" s="194">
        <v>1038</v>
      </c>
      <c r="I991" s="194">
        <v>700.25</v>
      </c>
      <c r="J991" s="194">
        <v>205.75</v>
      </c>
    </row>
    <row r="992" spans="1:10">
      <c r="A992" s="195">
        <v>4446</v>
      </c>
      <c r="B992" s="195">
        <v>1613.08</v>
      </c>
      <c r="C992" s="195">
        <v>1078.25</v>
      </c>
      <c r="D992" s="195">
        <v>410.83</v>
      </c>
      <c r="E992" s="195">
        <v>1006.08</v>
      </c>
      <c r="F992" s="195">
        <v>669.17</v>
      </c>
      <c r="G992" s="195">
        <v>205.67</v>
      </c>
      <c r="H992" s="195">
        <v>1039.67</v>
      </c>
      <c r="I992" s="195">
        <v>702.75</v>
      </c>
      <c r="J992" s="195">
        <v>205.67</v>
      </c>
    </row>
    <row r="993" spans="1:10">
      <c r="A993" s="194">
        <v>4450.5</v>
      </c>
      <c r="B993" s="194">
        <v>1614.75</v>
      </c>
      <c r="C993" s="194">
        <v>1080.5</v>
      </c>
      <c r="D993" s="194">
        <v>410.58</v>
      </c>
      <c r="E993" s="194">
        <v>1007.75</v>
      </c>
      <c r="F993" s="194">
        <v>671.83</v>
      </c>
      <c r="G993" s="194">
        <v>205.5</v>
      </c>
      <c r="H993" s="194">
        <v>1041.33</v>
      </c>
      <c r="I993" s="194">
        <v>705.42</v>
      </c>
      <c r="J993" s="194">
        <v>205.5</v>
      </c>
    </row>
    <row r="994" spans="1:10">
      <c r="A994" s="195">
        <v>4455</v>
      </c>
      <c r="B994" s="195">
        <v>1616.5</v>
      </c>
      <c r="C994" s="195">
        <v>1082.83</v>
      </c>
      <c r="D994" s="195">
        <v>410.25</v>
      </c>
      <c r="E994" s="195">
        <v>1009.42</v>
      </c>
      <c r="F994" s="195">
        <v>674.5</v>
      </c>
      <c r="G994" s="195">
        <v>205.33</v>
      </c>
      <c r="H994" s="195">
        <v>1043.08</v>
      </c>
      <c r="I994" s="195">
        <v>708.17</v>
      </c>
      <c r="J994" s="195">
        <v>205.33</v>
      </c>
    </row>
    <row r="995" spans="1:10">
      <c r="A995" s="194">
        <v>4459.5</v>
      </c>
      <c r="B995" s="194">
        <v>1618.17</v>
      </c>
      <c r="C995" s="194">
        <v>1085.08</v>
      </c>
      <c r="D995" s="194">
        <v>410</v>
      </c>
      <c r="E995" s="194">
        <v>1011.08</v>
      </c>
      <c r="F995" s="194">
        <v>677.08</v>
      </c>
      <c r="G995" s="194">
        <v>205.17</v>
      </c>
      <c r="H995" s="194">
        <v>1044.75</v>
      </c>
      <c r="I995" s="194">
        <v>710.75</v>
      </c>
      <c r="J995" s="194">
        <v>205.17</v>
      </c>
    </row>
    <row r="996" spans="1:10">
      <c r="A996" s="195">
        <v>4464</v>
      </c>
      <c r="B996" s="195">
        <v>1619.83</v>
      </c>
      <c r="C996" s="195">
        <v>1087.33</v>
      </c>
      <c r="D996" s="195">
        <v>409.67</v>
      </c>
      <c r="E996" s="195">
        <v>1012.83</v>
      </c>
      <c r="F996" s="195">
        <v>679.83</v>
      </c>
      <c r="G996" s="195">
        <v>205.08</v>
      </c>
      <c r="H996" s="195">
        <v>1046.42</v>
      </c>
      <c r="I996" s="195">
        <v>713.42</v>
      </c>
      <c r="J996" s="195">
        <v>205.08</v>
      </c>
    </row>
    <row r="997" spans="1:10">
      <c r="A997" s="194">
        <v>4468.5</v>
      </c>
      <c r="B997" s="194">
        <v>1621.5</v>
      </c>
      <c r="C997" s="194">
        <v>1089.5</v>
      </c>
      <c r="D997" s="194">
        <v>409.42</v>
      </c>
      <c r="E997" s="194">
        <v>1014.5</v>
      </c>
      <c r="F997" s="194">
        <v>682.5</v>
      </c>
      <c r="G997" s="194">
        <v>204.92</v>
      </c>
      <c r="H997" s="194">
        <v>1048.08</v>
      </c>
      <c r="I997" s="194">
        <v>716.08</v>
      </c>
      <c r="J997" s="194">
        <v>204.92</v>
      </c>
    </row>
    <row r="998" spans="1:10">
      <c r="A998" s="195">
        <v>4473</v>
      </c>
      <c r="B998" s="195">
        <v>1623.25</v>
      </c>
      <c r="C998" s="195">
        <v>1091.92</v>
      </c>
      <c r="D998" s="195">
        <v>409.08</v>
      </c>
      <c r="E998" s="195">
        <v>1016.17</v>
      </c>
      <c r="F998" s="195">
        <v>685.17</v>
      </c>
      <c r="G998" s="195">
        <v>204.75</v>
      </c>
      <c r="H998" s="195">
        <v>1049.83</v>
      </c>
      <c r="I998" s="195">
        <v>718.83</v>
      </c>
      <c r="J998" s="195">
        <v>204.75</v>
      </c>
    </row>
    <row r="999" spans="1:10">
      <c r="A999" s="194">
        <v>4477.5</v>
      </c>
      <c r="B999" s="194">
        <v>1624.92</v>
      </c>
      <c r="C999" s="194">
        <v>1094.08</v>
      </c>
      <c r="D999" s="194">
        <v>408.83</v>
      </c>
      <c r="E999" s="194">
        <v>1017.83</v>
      </c>
      <c r="F999" s="194">
        <v>687.75</v>
      </c>
      <c r="G999" s="194">
        <v>204.58</v>
      </c>
      <c r="H999" s="194">
        <v>1051.5</v>
      </c>
      <c r="I999" s="194">
        <v>721.42</v>
      </c>
      <c r="J999" s="194">
        <v>204.58</v>
      </c>
    </row>
    <row r="1000" spans="1:10">
      <c r="A1000" s="195">
        <v>4482</v>
      </c>
      <c r="B1000" s="195">
        <v>1626.58</v>
      </c>
      <c r="C1000" s="195">
        <v>1096.42</v>
      </c>
      <c r="D1000" s="195">
        <v>408.5</v>
      </c>
      <c r="E1000" s="195">
        <v>1019.58</v>
      </c>
      <c r="F1000" s="195">
        <v>690.42</v>
      </c>
      <c r="G1000" s="195">
        <v>204.5</v>
      </c>
      <c r="H1000" s="195">
        <v>1053.17</v>
      </c>
      <c r="I1000" s="195">
        <v>724</v>
      </c>
      <c r="J1000" s="195">
        <v>204.5</v>
      </c>
    </row>
    <row r="1001" spans="1:10">
      <c r="A1001" s="194">
        <v>4486.5</v>
      </c>
      <c r="B1001" s="194">
        <v>1628.25</v>
      </c>
      <c r="C1001" s="194">
        <v>1098.58</v>
      </c>
      <c r="D1001" s="194">
        <v>408.25</v>
      </c>
      <c r="E1001" s="194">
        <v>1021.25</v>
      </c>
      <c r="F1001" s="194">
        <v>693.08</v>
      </c>
      <c r="G1001" s="194">
        <v>204.33</v>
      </c>
      <c r="H1001" s="194">
        <v>1054.83</v>
      </c>
      <c r="I1001" s="194">
        <v>726.67</v>
      </c>
      <c r="J1001" s="194">
        <v>204.33</v>
      </c>
    </row>
    <row r="1002" spans="1:10">
      <c r="A1002" s="195">
        <v>4491</v>
      </c>
      <c r="B1002" s="195">
        <v>1630</v>
      </c>
      <c r="C1002" s="195">
        <v>1101</v>
      </c>
      <c r="D1002" s="195">
        <v>407.92</v>
      </c>
      <c r="E1002" s="195">
        <v>1022.92</v>
      </c>
      <c r="F1002" s="195">
        <v>695.67</v>
      </c>
      <c r="G1002" s="195">
        <v>204.17</v>
      </c>
      <c r="H1002" s="195">
        <v>1056.58</v>
      </c>
      <c r="I1002" s="195">
        <v>729.33</v>
      </c>
      <c r="J1002" s="195">
        <v>204.17</v>
      </c>
    </row>
    <row r="1003" spans="1:10">
      <c r="A1003" s="194">
        <v>4495.5</v>
      </c>
      <c r="B1003" s="194">
        <v>1631.67</v>
      </c>
      <c r="C1003" s="194">
        <v>1103.17</v>
      </c>
      <c r="D1003" s="194">
        <v>407.67</v>
      </c>
      <c r="E1003" s="194">
        <v>1024.58</v>
      </c>
      <c r="F1003" s="194">
        <v>698.33</v>
      </c>
      <c r="G1003" s="194">
        <v>204</v>
      </c>
      <c r="H1003" s="194">
        <v>1058.25</v>
      </c>
      <c r="I1003" s="194">
        <v>732</v>
      </c>
      <c r="J1003" s="194">
        <v>204</v>
      </c>
    </row>
    <row r="1004" spans="1:10">
      <c r="A1004" s="195">
        <v>4500</v>
      </c>
      <c r="B1004" s="195">
        <v>1633.33</v>
      </c>
      <c r="C1004" s="195">
        <v>1105.42</v>
      </c>
      <c r="D1004" s="195">
        <v>407.33</v>
      </c>
      <c r="E1004" s="195">
        <v>1026.33</v>
      </c>
      <c r="F1004" s="195">
        <v>701</v>
      </c>
      <c r="G1004" s="195">
        <v>203.92</v>
      </c>
      <c r="H1004" s="195">
        <v>1059.92</v>
      </c>
      <c r="I1004" s="195">
        <v>734.58</v>
      </c>
      <c r="J1004" s="195">
        <v>203.92</v>
      </c>
    </row>
    <row r="1005" spans="1:10">
      <c r="A1005" s="194">
        <v>4504.5</v>
      </c>
      <c r="B1005" s="194">
        <v>1635</v>
      </c>
      <c r="C1005" s="194">
        <v>1107.67</v>
      </c>
      <c r="D1005" s="194">
        <v>407.08</v>
      </c>
      <c r="E1005" s="194">
        <v>1028</v>
      </c>
      <c r="F1005" s="194">
        <v>703.67</v>
      </c>
      <c r="G1005" s="194">
        <v>203.75</v>
      </c>
      <c r="H1005" s="194">
        <v>1061.58</v>
      </c>
      <c r="I1005" s="194">
        <v>737.25</v>
      </c>
      <c r="J1005" s="194">
        <v>203.75</v>
      </c>
    </row>
    <row r="1006" spans="1:10">
      <c r="A1006" s="195">
        <v>4509</v>
      </c>
      <c r="B1006" s="195">
        <v>1636.67</v>
      </c>
      <c r="C1006" s="195">
        <v>1109.92</v>
      </c>
      <c r="D1006" s="195">
        <v>406.75</v>
      </c>
      <c r="E1006" s="195">
        <v>1029.67</v>
      </c>
      <c r="F1006" s="195">
        <v>706.33</v>
      </c>
      <c r="G1006" s="195">
        <v>203.58</v>
      </c>
      <c r="H1006" s="195">
        <v>1063.25</v>
      </c>
      <c r="I1006" s="195">
        <v>739.92</v>
      </c>
      <c r="J1006" s="195">
        <v>203.58</v>
      </c>
    </row>
    <row r="1007" spans="1:10">
      <c r="A1007" s="194">
        <v>4513.5</v>
      </c>
      <c r="B1007" s="194">
        <v>1638.42</v>
      </c>
      <c r="C1007" s="194">
        <v>1112.33</v>
      </c>
      <c r="D1007" s="194">
        <v>406.42</v>
      </c>
      <c r="E1007" s="194">
        <v>1031.33</v>
      </c>
      <c r="F1007" s="194">
        <v>709</v>
      </c>
      <c r="G1007" s="194">
        <v>203.42</v>
      </c>
      <c r="H1007" s="194">
        <v>1065</v>
      </c>
      <c r="I1007" s="194">
        <v>742.67</v>
      </c>
      <c r="J1007" s="194">
        <v>203.42</v>
      </c>
    </row>
    <row r="1008" spans="1:10">
      <c r="A1008" s="195">
        <v>4518</v>
      </c>
      <c r="B1008" s="195">
        <v>1640.08</v>
      </c>
      <c r="C1008" s="195">
        <v>1114.5</v>
      </c>
      <c r="D1008" s="195">
        <v>406.17</v>
      </c>
      <c r="E1008" s="195">
        <v>1033.08</v>
      </c>
      <c r="F1008" s="195">
        <v>711.67</v>
      </c>
      <c r="G1008" s="195">
        <v>203.33</v>
      </c>
      <c r="H1008" s="195">
        <v>1066.67</v>
      </c>
      <c r="I1008" s="195">
        <v>745.25</v>
      </c>
      <c r="J1008" s="195">
        <v>203.33</v>
      </c>
    </row>
    <row r="1009" spans="1:10">
      <c r="A1009" s="194">
        <v>4522.5</v>
      </c>
      <c r="B1009" s="194">
        <v>1641.75</v>
      </c>
      <c r="C1009" s="194">
        <v>1116.83</v>
      </c>
      <c r="D1009" s="194">
        <v>405.83</v>
      </c>
      <c r="E1009" s="194">
        <v>1034.75</v>
      </c>
      <c r="F1009" s="194">
        <v>714.25</v>
      </c>
      <c r="G1009" s="194">
        <v>203.17</v>
      </c>
      <c r="H1009" s="194">
        <v>1068.33</v>
      </c>
      <c r="I1009" s="194">
        <v>747.83</v>
      </c>
      <c r="J1009" s="194">
        <v>203.17</v>
      </c>
    </row>
    <row r="1010" spans="1:10">
      <c r="A1010" s="195">
        <v>4527</v>
      </c>
      <c r="B1010" s="195">
        <v>1643.42</v>
      </c>
      <c r="C1010" s="195">
        <v>1119</v>
      </c>
      <c r="D1010" s="195">
        <v>405.58</v>
      </c>
      <c r="E1010" s="195">
        <v>1036.42</v>
      </c>
      <c r="F1010" s="195">
        <v>716.92</v>
      </c>
      <c r="G1010" s="195">
        <v>203</v>
      </c>
      <c r="H1010" s="195">
        <v>1070</v>
      </c>
      <c r="I1010" s="195">
        <v>750.5</v>
      </c>
      <c r="J1010" s="195">
        <v>203</v>
      </c>
    </row>
    <row r="1011" spans="1:10">
      <c r="A1011" s="194">
        <v>4531.5</v>
      </c>
      <c r="B1011" s="194">
        <v>1645.17</v>
      </c>
      <c r="C1011" s="194">
        <v>1121.33</v>
      </c>
      <c r="D1011" s="194">
        <v>405.25</v>
      </c>
      <c r="E1011" s="194">
        <v>1038.08</v>
      </c>
      <c r="F1011" s="194">
        <v>719.58</v>
      </c>
      <c r="G1011" s="194">
        <v>202.83</v>
      </c>
      <c r="H1011" s="194">
        <v>1071.75</v>
      </c>
      <c r="I1011" s="194">
        <v>753.25</v>
      </c>
      <c r="J1011" s="194">
        <v>202.83</v>
      </c>
    </row>
    <row r="1012" spans="1:10">
      <c r="A1012" s="195">
        <v>4536</v>
      </c>
      <c r="B1012" s="195">
        <v>1646.83</v>
      </c>
      <c r="C1012" s="195">
        <v>1123.58</v>
      </c>
      <c r="D1012" s="195">
        <v>405</v>
      </c>
      <c r="E1012" s="195">
        <v>1039.75</v>
      </c>
      <c r="F1012" s="195">
        <v>722.25</v>
      </c>
      <c r="G1012" s="195">
        <v>202.67</v>
      </c>
      <c r="H1012" s="195">
        <v>1073.42</v>
      </c>
      <c r="I1012" s="195">
        <v>755.92</v>
      </c>
      <c r="J1012" s="195">
        <v>202.67</v>
      </c>
    </row>
    <row r="1013" spans="1:10">
      <c r="A1013" s="194">
        <v>4540.5</v>
      </c>
      <c r="B1013" s="194">
        <v>1648.5</v>
      </c>
      <c r="C1013" s="194">
        <v>1125.83</v>
      </c>
      <c r="D1013" s="194">
        <v>404.67</v>
      </c>
      <c r="E1013" s="194">
        <v>1041.5</v>
      </c>
      <c r="F1013" s="194">
        <v>724.83</v>
      </c>
      <c r="G1013" s="194">
        <v>202.58</v>
      </c>
      <c r="H1013" s="194">
        <v>1075.08</v>
      </c>
      <c r="I1013" s="194">
        <v>758.42</v>
      </c>
      <c r="J1013" s="194">
        <v>202.58</v>
      </c>
    </row>
    <row r="1014" spans="1:10">
      <c r="A1014" s="195">
        <v>4545</v>
      </c>
      <c r="B1014" s="195">
        <v>1650.17</v>
      </c>
      <c r="C1014" s="195">
        <v>1128.08</v>
      </c>
      <c r="D1014" s="195">
        <v>404.42</v>
      </c>
      <c r="E1014" s="195">
        <v>1043.17</v>
      </c>
      <c r="F1014" s="195">
        <v>727.5</v>
      </c>
      <c r="G1014" s="195">
        <v>202.42</v>
      </c>
      <c r="H1014" s="195">
        <v>1076.75</v>
      </c>
      <c r="I1014" s="195">
        <v>761.08</v>
      </c>
      <c r="J1014" s="195">
        <v>202.42</v>
      </c>
    </row>
    <row r="1015" spans="1:10">
      <c r="A1015" s="194">
        <v>4549.5</v>
      </c>
      <c r="B1015" s="194">
        <v>1651.92</v>
      </c>
      <c r="C1015" s="194">
        <v>1130.42</v>
      </c>
      <c r="D1015" s="194">
        <v>404.08</v>
      </c>
      <c r="E1015" s="194">
        <v>1044.83</v>
      </c>
      <c r="F1015" s="194">
        <v>730.17</v>
      </c>
      <c r="G1015" s="194">
        <v>202.25</v>
      </c>
      <c r="H1015" s="194">
        <v>1078.5</v>
      </c>
      <c r="I1015" s="194">
        <v>763.83</v>
      </c>
      <c r="J1015" s="194">
        <v>202.25</v>
      </c>
    </row>
    <row r="1016" spans="1:10">
      <c r="A1016" s="195">
        <v>4554</v>
      </c>
      <c r="B1016" s="195">
        <v>1653.58</v>
      </c>
      <c r="C1016" s="195">
        <v>1132.58</v>
      </c>
      <c r="D1016" s="195">
        <v>403.83</v>
      </c>
      <c r="E1016" s="195">
        <v>1046.5</v>
      </c>
      <c r="F1016" s="195">
        <v>732.83</v>
      </c>
      <c r="G1016" s="195">
        <v>202.08</v>
      </c>
      <c r="H1016" s="195">
        <v>1080.17</v>
      </c>
      <c r="I1016" s="195">
        <v>766.5</v>
      </c>
      <c r="J1016" s="195">
        <v>202.08</v>
      </c>
    </row>
    <row r="1017" spans="1:10">
      <c r="A1017" s="194">
        <v>4558.5</v>
      </c>
      <c r="B1017" s="194">
        <v>1655.25</v>
      </c>
      <c r="C1017" s="194">
        <v>1134.92</v>
      </c>
      <c r="D1017" s="194">
        <v>403.5</v>
      </c>
      <c r="E1017" s="194">
        <v>1048.25</v>
      </c>
      <c r="F1017" s="194">
        <v>735.5</v>
      </c>
      <c r="G1017" s="194">
        <v>202</v>
      </c>
      <c r="H1017" s="194">
        <v>1081.83</v>
      </c>
      <c r="I1017" s="194">
        <v>769.08</v>
      </c>
      <c r="J1017" s="194">
        <v>202</v>
      </c>
    </row>
    <row r="1018" spans="1:10">
      <c r="A1018" s="195">
        <v>4563</v>
      </c>
      <c r="B1018" s="195">
        <v>1656.92</v>
      </c>
      <c r="C1018" s="195">
        <v>1137.08</v>
      </c>
      <c r="D1018" s="195">
        <v>403.25</v>
      </c>
      <c r="E1018" s="195">
        <v>1049.92</v>
      </c>
      <c r="F1018" s="195">
        <v>738.17</v>
      </c>
      <c r="G1018" s="195">
        <v>201.83</v>
      </c>
      <c r="H1018" s="195">
        <v>1083.5</v>
      </c>
      <c r="I1018" s="195">
        <v>771.75</v>
      </c>
      <c r="J1018" s="195">
        <v>201.83</v>
      </c>
    </row>
    <row r="1019" spans="1:10">
      <c r="A1019" s="194">
        <v>4567.5</v>
      </c>
      <c r="B1019" s="194">
        <v>1658.67</v>
      </c>
      <c r="C1019" s="194">
        <v>1139.5</v>
      </c>
      <c r="D1019" s="194">
        <v>402.92</v>
      </c>
      <c r="E1019" s="194">
        <v>1051.58</v>
      </c>
      <c r="F1019" s="194">
        <v>740.83</v>
      </c>
      <c r="G1019" s="194">
        <v>201.67</v>
      </c>
      <c r="H1019" s="194">
        <v>1085.25</v>
      </c>
      <c r="I1019" s="194">
        <v>774.5</v>
      </c>
      <c r="J1019" s="194">
        <v>201.67</v>
      </c>
    </row>
    <row r="1020" spans="1:10">
      <c r="A1020" s="195">
        <v>4572</v>
      </c>
      <c r="B1020" s="195">
        <v>1660.33</v>
      </c>
      <c r="C1020" s="195">
        <v>1141.67</v>
      </c>
      <c r="D1020" s="195">
        <v>402.67</v>
      </c>
      <c r="E1020" s="195">
        <v>1053.25</v>
      </c>
      <c r="F1020" s="195">
        <v>743.42</v>
      </c>
      <c r="G1020" s="195">
        <v>201.5</v>
      </c>
      <c r="H1020" s="195">
        <v>1086.92</v>
      </c>
      <c r="I1020" s="195">
        <v>777.08</v>
      </c>
      <c r="J1020" s="195">
        <v>201.5</v>
      </c>
    </row>
    <row r="1021" spans="1:10">
      <c r="A1021" s="194">
        <v>4576.5</v>
      </c>
      <c r="B1021" s="194">
        <v>1662</v>
      </c>
      <c r="C1021" s="194">
        <v>1144</v>
      </c>
      <c r="D1021" s="194">
        <v>402.33</v>
      </c>
      <c r="E1021" s="194">
        <v>1055</v>
      </c>
      <c r="F1021" s="194">
        <v>746.08</v>
      </c>
      <c r="G1021" s="194">
        <v>201.42</v>
      </c>
      <c r="H1021" s="194">
        <v>1088.58</v>
      </c>
      <c r="I1021" s="194">
        <v>779.67</v>
      </c>
      <c r="J1021" s="194">
        <v>201.42</v>
      </c>
    </row>
    <row r="1022" spans="1:10">
      <c r="A1022" s="195">
        <v>4581</v>
      </c>
      <c r="B1022" s="195">
        <v>1663.67</v>
      </c>
      <c r="C1022" s="195">
        <v>1146.17</v>
      </c>
      <c r="D1022" s="195">
        <v>402.08</v>
      </c>
      <c r="E1022" s="195">
        <v>1056.67</v>
      </c>
      <c r="F1022" s="195">
        <v>748.75</v>
      </c>
      <c r="G1022" s="195">
        <v>201.25</v>
      </c>
      <c r="H1022" s="195">
        <v>1090.25</v>
      </c>
      <c r="I1022" s="195">
        <v>782.33</v>
      </c>
      <c r="J1022" s="195">
        <v>201.25</v>
      </c>
    </row>
    <row r="1023" spans="1:10">
      <c r="A1023" s="194">
        <v>4585.5</v>
      </c>
      <c r="B1023" s="194">
        <v>1665.42</v>
      </c>
      <c r="C1023" s="194">
        <v>1148.5</v>
      </c>
      <c r="D1023" s="194">
        <v>401.75</v>
      </c>
      <c r="E1023" s="194">
        <v>1058.33</v>
      </c>
      <c r="F1023" s="194">
        <v>751.33</v>
      </c>
      <c r="G1023" s="194">
        <v>201.08</v>
      </c>
      <c r="H1023" s="194">
        <v>1092</v>
      </c>
      <c r="I1023" s="194">
        <v>785</v>
      </c>
      <c r="J1023" s="194">
        <v>201.08</v>
      </c>
    </row>
    <row r="1024" spans="1:10">
      <c r="A1024" s="195">
        <v>4590</v>
      </c>
      <c r="B1024" s="195">
        <v>1667.08</v>
      </c>
      <c r="C1024" s="195">
        <v>1150.75</v>
      </c>
      <c r="D1024" s="195">
        <v>401.5</v>
      </c>
      <c r="E1024" s="195">
        <v>1060</v>
      </c>
      <c r="F1024" s="195">
        <v>754</v>
      </c>
      <c r="G1024" s="195">
        <v>200.92</v>
      </c>
      <c r="H1024" s="195">
        <v>1093.67</v>
      </c>
      <c r="I1024" s="195">
        <v>787.67</v>
      </c>
      <c r="J1024" s="195">
        <v>200.92</v>
      </c>
    </row>
    <row r="1025" spans="1:10">
      <c r="A1025" s="194">
        <v>4594.5</v>
      </c>
      <c r="B1025" s="194">
        <v>1668.75</v>
      </c>
      <c r="C1025" s="194">
        <v>1153</v>
      </c>
      <c r="D1025" s="194">
        <v>401.17</v>
      </c>
      <c r="E1025" s="194">
        <v>1061.75</v>
      </c>
      <c r="F1025" s="194">
        <v>756.67</v>
      </c>
      <c r="G1025" s="194">
        <v>200.83</v>
      </c>
      <c r="H1025" s="194">
        <v>1095.33</v>
      </c>
      <c r="I1025" s="194">
        <v>790.25</v>
      </c>
      <c r="J1025" s="194">
        <v>200.83</v>
      </c>
    </row>
    <row r="1026" spans="1:10">
      <c r="A1026" s="195">
        <v>4599</v>
      </c>
      <c r="B1026" s="195">
        <v>1670.42</v>
      </c>
      <c r="C1026" s="195">
        <v>1155.25</v>
      </c>
      <c r="D1026" s="195">
        <v>400.92</v>
      </c>
      <c r="E1026" s="195">
        <v>1063.42</v>
      </c>
      <c r="F1026" s="195">
        <v>759.33</v>
      </c>
      <c r="G1026" s="195">
        <v>200.67</v>
      </c>
      <c r="H1026" s="195">
        <v>1097</v>
      </c>
      <c r="I1026" s="195">
        <v>792.92</v>
      </c>
      <c r="J1026" s="195">
        <v>200.67</v>
      </c>
    </row>
    <row r="1027" spans="1:10">
      <c r="A1027" s="194">
        <v>4603.5</v>
      </c>
      <c r="B1027" s="194">
        <v>1672.17</v>
      </c>
      <c r="C1027" s="194">
        <v>1157.58</v>
      </c>
      <c r="D1027" s="194">
        <v>400.58</v>
      </c>
      <c r="E1027" s="194">
        <v>1065.08</v>
      </c>
      <c r="F1027" s="194">
        <v>762</v>
      </c>
      <c r="G1027" s="194">
        <v>200.5</v>
      </c>
      <c r="H1027" s="194">
        <v>1098.75</v>
      </c>
      <c r="I1027" s="194">
        <v>795.67</v>
      </c>
      <c r="J1027" s="194">
        <v>200.5</v>
      </c>
    </row>
    <row r="1028" spans="1:10">
      <c r="A1028" s="195">
        <v>4608</v>
      </c>
      <c r="B1028" s="195">
        <v>1673.83</v>
      </c>
      <c r="C1028" s="195">
        <v>1159.83</v>
      </c>
      <c r="D1028" s="195">
        <v>400.33</v>
      </c>
      <c r="E1028" s="195">
        <v>1066.75</v>
      </c>
      <c r="F1028" s="195">
        <v>764.67</v>
      </c>
      <c r="G1028" s="195">
        <v>200.33</v>
      </c>
      <c r="H1028" s="195">
        <v>1100.42</v>
      </c>
      <c r="I1028" s="195">
        <v>798.33</v>
      </c>
      <c r="J1028" s="195">
        <v>200.33</v>
      </c>
    </row>
    <row r="1029" spans="1:10">
      <c r="A1029" s="194">
        <v>4612.5</v>
      </c>
      <c r="B1029" s="194">
        <v>1675.5</v>
      </c>
      <c r="C1029" s="194">
        <v>1162.08</v>
      </c>
      <c r="D1029" s="194">
        <v>400</v>
      </c>
      <c r="E1029" s="194">
        <v>1068.5</v>
      </c>
      <c r="F1029" s="194">
        <v>767.33</v>
      </c>
      <c r="G1029" s="194">
        <v>200.25</v>
      </c>
      <c r="H1029" s="194">
        <v>1102.08</v>
      </c>
      <c r="I1029" s="194">
        <v>800.92</v>
      </c>
      <c r="J1029" s="194">
        <v>200.25</v>
      </c>
    </row>
    <row r="1030" spans="1:10">
      <c r="A1030" s="195">
        <v>4617</v>
      </c>
      <c r="B1030" s="195">
        <v>1677.17</v>
      </c>
      <c r="C1030" s="195">
        <v>1164.25</v>
      </c>
      <c r="D1030" s="195">
        <v>399.75</v>
      </c>
      <c r="E1030" s="195">
        <v>1070.17</v>
      </c>
      <c r="F1030" s="195">
        <v>769.92</v>
      </c>
      <c r="G1030" s="195">
        <v>200.08</v>
      </c>
      <c r="H1030" s="195">
        <v>1103.75</v>
      </c>
      <c r="I1030" s="195">
        <v>803.5</v>
      </c>
      <c r="J1030" s="195">
        <v>200.08</v>
      </c>
    </row>
    <row r="1031" spans="1:10">
      <c r="A1031" s="194">
        <v>4621.5</v>
      </c>
      <c r="B1031" s="194">
        <v>1678.83</v>
      </c>
      <c r="C1031" s="194">
        <v>1166.58</v>
      </c>
      <c r="D1031" s="194">
        <v>399.42</v>
      </c>
      <c r="E1031" s="194">
        <v>1071.83</v>
      </c>
      <c r="F1031" s="194">
        <v>772.58</v>
      </c>
      <c r="G1031" s="194">
        <v>199.92</v>
      </c>
      <c r="H1031" s="194">
        <v>1105.42</v>
      </c>
      <c r="I1031" s="194">
        <v>806.17</v>
      </c>
      <c r="J1031" s="194">
        <v>199.92</v>
      </c>
    </row>
    <row r="1032" spans="1:10">
      <c r="A1032" s="195">
        <v>4626</v>
      </c>
      <c r="B1032" s="195">
        <v>1680.58</v>
      </c>
      <c r="C1032" s="195">
        <v>1168.83</v>
      </c>
      <c r="D1032" s="195">
        <v>399.17</v>
      </c>
      <c r="E1032" s="195">
        <v>1073.5</v>
      </c>
      <c r="F1032" s="195">
        <v>775.25</v>
      </c>
      <c r="G1032" s="195">
        <v>199.75</v>
      </c>
      <c r="H1032" s="195">
        <v>1107.17</v>
      </c>
      <c r="I1032" s="195">
        <v>808.92</v>
      </c>
      <c r="J1032" s="195">
        <v>199.75</v>
      </c>
    </row>
    <row r="1033" spans="1:10">
      <c r="A1033" s="194">
        <v>4630.5</v>
      </c>
      <c r="B1033" s="194">
        <v>1682.25</v>
      </c>
      <c r="C1033" s="194">
        <v>1171.17</v>
      </c>
      <c r="D1033" s="194">
        <v>398.83</v>
      </c>
      <c r="E1033" s="194">
        <v>1075.17</v>
      </c>
      <c r="F1033" s="194">
        <v>777.75</v>
      </c>
      <c r="G1033" s="194">
        <v>199.67</v>
      </c>
      <c r="H1033" s="194">
        <v>1108.83</v>
      </c>
      <c r="I1033" s="194">
        <v>811.42</v>
      </c>
      <c r="J1033" s="194">
        <v>199.67</v>
      </c>
    </row>
    <row r="1034" spans="1:10">
      <c r="A1034" s="195">
        <v>4635</v>
      </c>
      <c r="B1034" s="195">
        <v>1683.92</v>
      </c>
      <c r="C1034" s="195">
        <v>1173.33</v>
      </c>
      <c r="D1034" s="195">
        <v>398.58</v>
      </c>
      <c r="E1034" s="195">
        <v>1076.92</v>
      </c>
      <c r="F1034" s="195">
        <v>780.5</v>
      </c>
      <c r="G1034" s="195">
        <v>199.5</v>
      </c>
      <c r="H1034" s="195">
        <v>1110.5</v>
      </c>
      <c r="I1034" s="195">
        <v>814.08</v>
      </c>
      <c r="J1034" s="195">
        <v>199.5</v>
      </c>
    </row>
    <row r="1035" spans="1:10">
      <c r="A1035" s="194">
        <v>4639.5</v>
      </c>
      <c r="B1035" s="194">
        <v>1685.58</v>
      </c>
      <c r="C1035" s="194">
        <v>1175.58</v>
      </c>
      <c r="D1035" s="194">
        <v>398.25</v>
      </c>
      <c r="E1035" s="194">
        <v>1078.58</v>
      </c>
      <c r="F1035" s="194">
        <v>783.17</v>
      </c>
      <c r="G1035" s="194">
        <v>199.33</v>
      </c>
      <c r="H1035" s="194">
        <v>1112.17</v>
      </c>
      <c r="I1035" s="194">
        <v>816.75</v>
      </c>
      <c r="J1035" s="194">
        <v>199.33</v>
      </c>
    </row>
    <row r="1036" spans="1:10">
      <c r="A1036" s="195">
        <v>4644</v>
      </c>
      <c r="B1036" s="195">
        <v>1687.33</v>
      </c>
      <c r="C1036" s="195">
        <v>1177.92</v>
      </c>
      <c r="D1036" s="195">
        <v>398</v>
      </c>
      <c r="E1036" s="195">
        <v>1080.25</v>
      </c>
      <c r="F1036" s="195">
        <v>785.92</v>
      </c>
      <c r="G1036" s="195">
        <v>199.17</v>
      </c>
      <c r="H1036" s="195">
        <v>1113.92</v>
      </c>
      <c r="I1036" s="195">
        <v>819.58</v>
      </c>
      <c r="J1036" s="195">
        <v>199.17</v>
      </c>
    </row>
    <row r="1037" spans="1:10">
      <c r="A1037" s="194">
        <v>4648.5</v>
      </c>
      <c r="B1037" s="194">
        <v>1689</v>
      </c>
      <c r="C1037" s="194">
        <v>1180.17</v>
      </c>
      <c r="D1037" s="194">
        <v>397.67</v>
      </c>
      <c r="E1037" s="194">
        <v>1081.92</v>
      </c>
      <c r="F1037" s="194">
        <v>788.42</v>
      </c>
      <c r="G1037" s="194">
        <v>199.08</v>
      </c>
      <c r="H1037" s="194">
        <v>1115.58</v>
      </c>
      <c r="I1037" s="194">
        <v>822.08</v>
      </c>
      <c r="J1037" s="194">
        <v>199.08</v>
      </c>
    </row>
    <row r="1038" spans="1:10">
      <c r="A1038" s="195">
        <v>4653</v>
      </c>
      <c r="B1038" s="195">
        <v>1690.67</v>
      </c>
      <c r="C1038" s="195">
        <v>1182.5</v>
      </c>
      <c r="D1038" s="195">
        <v>397.33</v>
      </c>
      <c r="E1038" s="195">
        <v>1083.67</v>
      </c>
      <c r="F1038" s="195">
        <v>791.17</v>
      </c>
      <c r="G1038" s="195">
        <v>198.92</v>
      </c>
      <c r="H1038" s="195">
        <v>1117.25</v>
      </c>
      <c r="I1038" s="195">
        <v>824.75</v>
      </c>
      <c r="J1038" s="195">
        <v>198.92</v>
      </c>
    </row>
    <row r="1039" spans="1:10">
      <c r="A1039" s="194">
        <v>4657.5</v>
      </c>
      <c r="B1039" s="194">
        <v>1692.33</v>
      </c>
      <c r="C1039" s="194">
        <v>1184.67</v>
      </c>
      <c r="D1039" s="194">
        <v>397.08</v>
      </c>
      <c r="E1039" s="194">
        <v>1085.33</v>
      </c>
      <c r="F1039" s="194">
        <v>793.83</v>
      </c>
      <c r="G1039" s="194">
        <v>198.75</v>
      </c>
      <c r="H1039" s="194">
        <v>1118.92</v>
      </c>
      <c r="I1039" s="194">
        <v>827.42</v>
      </c>
      <c r="J1039" s="194">
        <v>198.75</v>
      </c>
    </row>
    <row r="1040" spans="1:10">
      <c r="A1040" s="195">
        <v>4662</v>
      </c>
      <c r="B1040" s="195">
        <v>1694.08</v>
      </c>
      <c r="C1040" s="195">
        <v>1187.08</v>
      </c>
      <c r="D1040" s="195">
        <v>396.75</v>
      </c>
      <c r="E1040" s="195">
        <v>1087</v>
      </c>
      <c r="F1040" s="195">
        <v>796.42</v>
      </c>
      <c r="G1040" s="195">
        <v>198.58</v>
      </c>
      <c r="H1040" s="195">
        <v>1120.67</v>
      </c>
      <c r="I1040" s="195">
        <v>830.08</v>
      </c>
      <c r="J1040" s="195">
        <v>198.58</v>
      </c>
    </row>
    <row r="1041" spans="1:10">
      <c r="A1041" s="194">
        <v>4666.5</v>
      </c>
      <c r="B1041" s="194">
        <v>1695.75</v>
      </c>
      <c r="C1041" s="194">
        <v>1189.25</v>
      </c>
      <c r="D1041" s="194">
        <v>396.5</v>
      </c>
      <c r="E1041" s="194">
        <v>1088.67</v>
      </c>
      <c r="F1041" s="194">
        <v>799.08</v>
      </c>
      <c r="G1041" s="194">
        <v>198.42</v>
      </c>
      <c r="H1041" s="194">
        <v>1122.33</v>
      </c>
      <c r="I1041" s="194">
        <v>832.75</v>
      </c>
      <c r="J1041" s="194">
        <v>198.42</v>
      </c>
    </row>
    <row r="1042" spans="1:10">
      <c r="A1042" s="195">
        <v>4671</v>
      </c>
      <c r="B1042" s="195">
        <v>1697.42</v>
      </c>
      <c r="C1042" s="195">
        <v>1191.5</v>
      </c>
      <c r="D1042" s="195">
        <v>396.17</v>
      </c>
      <c r="E1042" s="195">
        <v>1090.42</v>
      </c>
      <c r="F1042" s="195">
        <v>801.75</v>
      </c>
      <c r="G1042" s="195">
        <v>198.33</v>
      </c>
      <c r="H1042" s="195">
        <v>1124</v>
      </c>
      <c r="I1042" s="195">
        <v>835.33</v>
      </c>
      <c r="J1042" s="195">
        <v>198.33</v>
      </c>
    </row>
    <row r="1043" spans="1:10">
      <c r="A1043" s="194">
        <v>4675.5</v>
      </c>
      <c r="B1043" s="194">
        <v>1699.08</v>
      </c>
      <c r="C1043" s="194">
        <v>1193.75</v>
      </c>
      <c r="D1043" s="194">
        <v>395.92</v>
      </c>
      <c r="E1043" s="194">
        <v>1092.08</v>
      </c>
      <c r="F1043" s="194">
        <v>804.42</v>
      </c>
      <c r="G1043" s="194">
        <v>198.17</v>
      </c>
      <c r="H1043" s="194">
        <v>1125.67</v>
      </c>
      <c r="I1043" s="194">
        <v>838</v>
      </c>
      <c r="J1043" s="194">
        <v>198.17</v>
      </c>
    </row>
    <row r="1044" spans="1:10">
      <c r="A1044" s="195">
        <v>4680</v>
      </c>
      <c r="B1044" s="195">
        <v>1700.83</v>
      </c>
      <c r="C1044" s="195">
        <v>1196.08</v>
      </c>
      <c r="D1044" s="195">
        <v>395.58</v>
      </c>
      <c r="E1044" s="195">
        <v>1093.75</v>
      </c>
      <c r="F1044" s="195">
        <v>807</v>
      </c>
      <c r="G1044" s="195">
        <v>198</v>
      </c>
      <c r="H1044" s="195">
        <v>1127.42</v>
      </c>
      <c r="I1044" s="195">
        <v>840.67</v>
      </c>
      <c r="J1044" s="195">
        <v>198</v>
      </c>
    </row>
    <row r="1045" spans="1:10">
      <c r="A1045" s="194">
        <v>4684.5</v>
      </c>
      <c r="B1045" s="194">
        <v>1702.5</v>
      </c>
      <c r="C1045" s="194">
        <v>1198.33</v>
      </c>
      <c r="D1045" s="194">
        <v>395.33</v>
      </c>
      <c r="E1045" s="194">
        <v>1095.42</v>
      </c>
      <c r="F1045" s="194">
        <v>809.67</v>
      </c>
      <c r="G1045" s="194">
        <v>197.83</v>
      </c>
      <c r="H1045" s="194">
        <v>1129.08</v>
      </c>
      <c r="I1045" s="194">
        <v>843.33</v>
      </c>
      <c r="J1045" s="194">
        <v>197.83</v>
      </c>
    </row>
    <row r="1046" spans="1:10">
      <c r="A1046" s="195">
        <v>4689</v>
      </c>
      <c r="B1046" s="195">
        <v>1704.17</v>
      </c>
      <c r="C1046" s="195">
        <v>1200.58</v>
      </c>
      <c r="D1046" s="195">
        <v>395</v>
      </c>
      <c r="E1046" s="195">
        <v>1097.17</v>
      </c>
      <c r="F1046" s="195">
        <v>812.42</v>
      </c>
      <c r="G1046" s="195">
        <v>197.75</v>
      </c>
      <c r="H1046" s="195">
        <v>1130.75</v>
      </c>
      <c r="I1046" s="195">
        <v>846</v>
      </c>
      <c r="J1046" s="195">
        <v>197.75</v>
      </c>
    </row>
    <row r="1047" spans="1:10">
      <c r="A1047" s="194">
        <v>4693.5</v>
      </c>
      <c r="B1047" s="194">
        <v>1705.83</v>
      </c>
      <c r="C1047" s="194">
        <v>1202.83</v>
      </c>
      <c r="D1047" s="194">
        <v>394.75</v>
      </c>
      <c r="E1047" s="194">
        <v>1098.83</v>
      </c>
      <c r="F1047" s="194">
        <v>815</v>
      </c>
      <c r="G1047" s="194">
        <v>197.58</v>
      </c>
      <c r="H1047" s="194">
        <v>1132.42</v>
      </c>
      <c r="I1047" s="194">
        <v>848.58</v>
      </c>
      <c r="J1047" s="194">
        <v>197.58</v>
      </c>
    </row>
    <row r="1048" spans="1:10">
      <c r="A1048" s="195">
        <v>4698</v>
      </c>
      <c r="B1048" s="195">
        <v>1707.58</v>
      </c>
      <c r="C1048" s="195">
        <v>1205.17</v>
      </c>
      <c r="D1048" s="195">
        <v>394.42</v>
      </c>
      <c r="E1048" s="195">
        <v>1100.5</v>
      </c>
      <c r="F1048" s="195">
        <v>817.67</v>
      </c>
      <c r="G1048" s="195">
        <v>197.42</v>
      </c>
      <c r="H1048" s="195">
        <v>1134.17</v>
      </c>
      <c r="I1048" s="195">
        <v>851.33</v>
      </c>
      <c r="J1048" s="195">
        <v>197.42</v>
      </c>
    </row>
    <row r="1049" spans="1:10">
      <c r="A1049" s="194">
        <v>4702.5</v>
      </c>
      <c r="B1049" s="194">
        <v>1709.25</v>
      </c>
      <c r="C1049" s="194">
        <v>1207.33</v>
      </c>
      <c r="D1049" s="194">
        <v>394.17</v>
      </c>
      <c r="E1049" s="194">
        <v>1102.17</v>
      </c>
      <c r="F1049" s="194">
        <v>820.33</v>
      </c>
      <c r="G1049" s="194">
        <v>197.25</v>
      </c>
      <c r="H1049" s="194">
        <v>1135.83</v>
      </c>
      <c r="I1049" s="194">
        <v>854</v>
      </c>
      <c r="J1049" s="194">
        <v>197.25</v>
      </c>
    </row>
    <row r="1050" spans="1:10">
      <c r="A1050" s="195">
        <v>4707</v>
      </c>
      <c r="B1050" s="195">
        <v>1710.92</v>
      </c>
      <c r="C1050" s="195">
        <v>1209.67</v>
      </c>
      <c r="D1050" s="195">
        <v>393.83</v>
      </c>
      <c r="E1050" s="195">
        <v>1103.92</v>
      </c>
      <c r="F1050" s="195">
        <v>823</v>
      </c>
      <c r="G1050" s="195">
        <v>197.17</v>
      </c>
      <c r="H1050" s="195">
        <v>1137.5</v>
      </c>
      <c r="I1050" s="195">
        <v>856.58</v>
      </c>
      <c r="J1050" s="195">
        <v>197.17</v>
      </c>
    </row>
    <row r="1051" spans="1:10">
      <c r="A1051" s="194">
        <v>4711.5</v>
      </c>
      <c r="B1051" s="194">
        <v>1712.58</v>
      </c>
      <c r="C1051" s="194">
        <v>1211.83</v>
      </c>
      <c r="D1051" s="194">
        <v>393.58</v>
      </c>
      <c r="E1051" s="194">
        <v>1105.58</v>
      </c>
      <c r="F1051" s="194">
        <v>825.58</v>
      </c>
      <c r="G1051" s="194">
        <v>197</v>
      </c>
      <c r="H1051" s="194">
        <v>1139.17</v>
      </c>
      <c r="I1051" s="194">
        <v>859.17</v>
      </c>
      <c r="J1051" s="194">
        <v>197</v>
      </c>
    </row>
    <row r="1052" spans="1:10">
      <c r="A1052" s="195">
        <v>4716</v>
      </c>
      <c r="B1052" s="195">
        <v>1714.25</v>
      </c>
      <c r="C1052" s="195">
        <v>1214.17</v>
      </c>
      <c r="D1052" s="195">
        <v>393.25</v>
      </c>
      <c r="E1052" s="195">
        <v>1107.25</v>
      </c>
      <c r="F1052" s="195">
        <v>828.25</v>
      </c>
      <c r="G1052" s="195">
        <v>196.83</v>
      </c>
      <c r="H1052" s="195">
        <v>1140.83</v>
      </c>
      <c r="I1052" s="195">
        <v>861.83</v>
      </c>
      <c r="J1052" s="195">
        <v>196.83</v>
      </c>
    </row>
    <row r="1053" spans="1:10">
      <c r="A1053" s="194">
        <v>4720.5</v>
      </c>
      <c r="B1053" s="194">
        <v>1716</v>
      </c>
      <c r="C1053" s="194">
        <v>1216.42</v>
      </c>
      <c r="D1053" s="194">
        <v>393</v>
      </c>
      <c r="E1053" s="194">
        <v>1108.92</v>
      </c>
      <c r="F1053" s="194">
        <v>830.92</v>
      </c>
      <c r="G1053" s="194">
        <v>196.67</v>
      </c>
      <c r="H1053" s="194">
        <v>1142.58</v>
      </c>
      <c r="I1053" s="194">
        <v>864.58</v>
      </c>
      <c r="J1053" s="194">
        <v>196.67</v>
      </c>
    </row>
    <row r="1054" spans="1:10">
      <c r="A1054" s="195">
        <v>4725</v>
      </c>
      <c r="B1054" s="195">
        <v>1717.67</v>
      </c>
      <c r="C1054" s="195">
        <v>1218.67</v>
      </c>
      <c r="D1054" s="195">
        <v>392.67</v>
      </c>
      <c r="E1054" s="195">
        <v>1110.67</v>
      </c>
      <c r="F1054" s="195">
        <v>833.5</v>
      </c>
      <c r="G1054" s="195">
        <v>196.58</v>
      </c>
      <c r="H1054" s="195">
        <v>1144.25</v>
      </c>
      <c r="I1054" s="195">
        <v>867.08</v>
      </c>
      <c r="J1054" s="195">
        <v>196.58</v>
      </c>
    </row>
    <row r="1055" spans="1:10">
      <c r="A1055" s="194">
        <v>4729.5</v>
      </c>
      <c r="B1055" s="194">
        <v>1719.33</v>
      </c>
      <c r="C1055" s="194">
        <v>1220.92</v>
      </c>
      <c r="D1055" s="194">
        <v>392.42</v>
      </c>
      <c r="E1055" s="194">
        <v>1112.33</v>
      </c>
      <c r="F1055" s="194">
        <v>836.17</v>
      </c>
      <c r="G1055" s="194">
        <v>196.42</v>
      </c>
      <c r="H1055" s="194">
        <v>1145.92</v>
      </c>
      <c r="I1055" s="194">
        <v>869.75</v>
      </c>
      <c r="J1055" s="194">
        <v>196.42</v>
      </c>
    </row>
    <row r="1056" spans="1:10">
      <c r="A1056" s="195">
        <v>4734</v>
      </c>
      <c r="B1056" s="195">
        <v>1721</v>
      </c>
      <c r="C1056" s="195">
        <v>1223.17</v>
      </c>
      <c r="D1056" s="195">
        <v>392.08</v>
      </c>
      <c r="E1056" s="195">
        <v>1114</v>
      </c>
      <c r="F1056" s="195">
        <v>838.92</v>
      </c>
      <c r="G1056" s="195">
        <v>196.25</v>
      </c>
      <c r="H1056" s="195">
        <v>1147.58</v>
      </c>
      <c r="I1056" s="195">
        <v>872.5</v>
      </c>
      <c r="J1056" s="195">
        <v>196.25</v>
      </c>
    </row>
    <row r="1057" spans="1:10">
      <c r="A1057" s="194">
        <v>4738.5</v>
      </c>
      <c r="B1057" s="194">
        <v>1722.75</v>
      </c>
      <c r="C1057" s="194">
        <v>1225.5</v>
      </c>
      <c r="D1057" s="194">
        <v>391.83</v>
      </c>
      <c r="E1057" s="194">
        <v>1115.67</v>
      </c>
      <c r="F1057" s="194">
        <v>841.58</v>
      </c>
      <c r="G1057" s="194">
        <v>196.08</v>
      </c>
      <c r="H1057" s="194">
        <v>1149.33</v>
      </c>
      <c r="I1057" s="194">
        <v>875.25</v>
      </c>
      <c r="J1057" s="194">
        <v>196.08</v>
      </c>
    </row>
    <row r="1058" spans="1:10">
      <c r="A1058" s="195">
        <v>4743</v>
      </c>
      <c r="B1058" s="195">
        <v>1724.42</v>
      </c>
      <c r="C1058" s="195">
        <v>1227.75</v>
      </c>
      <c r="D1058" s="195">
        <v>391.5</v>
      </c>
      <c r="E1058" s="195">
        <v>1117.33</v>
      </c>
      <c r="F1058" s="195">
        <v>844.08</v>
      </c>
      <c r="G1058" s="195">
        <v>196</v>
      </c>
      <c r="H1058" s="195">
        <v>1151</v>
      </c>
      <c r="I1058" s="195">
        <v>877.75</v>
      </c>
      <c r="J1058" s="195">
        <v>196</v>
      </c>
    </row>
    <row r="1059" spans="1:10">
      <c r="A1059" s="194">
        <v>4747.5</v>
      </c>
      <c r="B1059" s="194">
        <v>1726.08</v>
      </c>
      <c r="C1059" s="194">
        <v>1230</v>
      </c>
      <c r="D1059" s="194">
        <v>391.25</v>
      </c>
      <c r="E1059" s="194">
        <v>1119.08</v>
      </c>
      <c r="F1059" s="194">
        <v>846.83</v>
      </c>
      <c r="G1059" s="194">
        <v>195.83</v>
      </c>
      <c r="H1059" s="194">
        <v>1152.67</v>
      </c>
      <c r="I1059" s="194">
        <v>880.42</v>
      </c>
      <c r="J1059" s="194">
        <v>195.83</v>
      </c>
    </row>
    <row r="1060" spans="1:10">
      <c r="A1060" s="195">
        <v>4752</v>
      </c>
      <c r="B1060" s="195">
        <v>1727.75</v>
      </c>
      <c r="C1060" s="195">
        <v>1232.25</v>
      </c>
      <c r="D1060" s="195">
        <v>390.92</v>
      </c>
      <c r="E1060" s="195">
        <v>1120.75</v>
      </c>
      <c r="F1060" s="195">
        <v>849.5</v>
      </c>
      <c r="G1060" s="195">
        <v>195.67</v>
      </c>
      <c r="H1060" s="195">
        <v>1154.33</v>
      </c>
      <c r="I1060" s="195">
        <v>883.08</v>
      </c>
      <c r="J1060" s="195">
        <v>195.67</v>
      </c>
    </row>
    <row r="1061" spans="1:10">
      <c r="A1061" s="194">
        <v>4756.5</v>
      </c>
      <c r="B1061" s="194">
        <v>1729.5</v>
      </c>
      <c r="C1061" s="194">
        <v>1234.5</v>
      </c>
      <c r="D1061" s="194">
        <v>390.67</v>
      </c>
      <c r="E1061" s="194">
        <v>1122.42</v>
      </c>
      <c r="F1061" s="194">
        <v>852.08</v>
      </c>
      <c r="G1061" s="194">
        <v>195.5</v>
      </c>
      <c r="H1061" s="194">
        <v>1156.08</v>
      </c>
      <c r="I1061" s="194">
        <v>885.75</v>
      </c>
      <c r="J1061" s="194">
        <v>195.5</v>
      </c>
    </row>
    <row r="1062" spans="1:10">
      <c r="A1062" s="195">
        <v>4761</v>
      </c>
      <c r="B1062" s="195">
        <v>1731.17</v>
      </c>
      <c r="C1062" s="195">
        <v>1236.83</v>
      </c>
      <c r="D1062" s="195">
        <v>390.33</v>
      </c>
      <c r="E1062" s="195">
        <v>1124.08</v>
      </c>
      <c r="F1062" s="195">
        <v>854.67</v>
      </c>
      <c r="G1062" s="195">
        <v>195.42</v>
      </c>
      <c r="H1062" s="195">
        <v>1157.75</v>
      </c>
      <c r="I1062" s="195">
        <v>888.33</v>
      </c>
      <c r="J1062" s="195">
        <v>195.42</v>
      </c>
    </row>
    <row r="1063" spans="1:10">
      <c r="A1063" s="194">
        <v>4765.5</v>
      </c>
      <c r="B1063" s="194">
        <v>1732.83</v>
      </c>
      <c r="C1063" s="194">
        <v>1239</v>
      </c>
      <c r="D1063" s="194">
        <v>390.08</v>
      </c>
      <c r="E1063" s="194">
        <v>1125.83</v>
      </c>
      <c r="F1063" s="194">
        <v>857.42</v>
      </c>
      <c r="G1063" s="194">
        <v>195.25</v>
      </c>
      <c r="H1063" s="194">
        <v>1159.42</v>
      </c>
      <c r="I1063" s="194">
        <v>891</v>
      </c>
      <c r="J1063" s="194">
        <v>195.25</v>
      </c>
    </row>
    <row r="1064" spans="1:10">
      <c r="A1064" s="195">
        <v>4770</v>
      </c>
      <c r="B1064" s="195">
        <v>1734.5</v>
      </c>
      <c r="C1064" s="195">
        <v>1241.33</v>
      </c>
      <c r="D1064" s="195">
        <v>389.75</v>
      </c>
      <c r="E1064" s="195">
        <v>1127.5</v>
      </c>
      <c r="F1064" s="195">
        <v>860.08</v>
      </c>
      <c r="G1064" s="195">
        <v>195.08</v>
      </c>
      <c r="H1064" s="195">
        <v>1161.08</v>
      </c>
      <c r="I1064" s="195">
        <v>893.67</v>
      </c>
      <c r="J1064" s="195">
        <v>195.08</v>
      </c>
    </row>
    <row r="1065" spans="1:10">
      <c r="A1065" s="194">
        <v>4774.5</v>
      </c>
      <c r="B1065" s="194">
        <v>1736.25</v>
      </c>
      <c r="C1065" s="194">
        <v>1243.58</v>
      </c>
      <c r="D1065" s="194">
        <v>389.5</v>
      </c>
      <c r="E1065" s="194">
        <v>1129.17</v>
      </c>
      <c r="F1065" s="194">
        <v>862.67</v>
      </c>
      <c r="G1065" s="194">
        <v>194.92</v>
      </c>
      <c r="H1065" s="194">
        <v>1162.83</v>
      </c>
      <c r="I1065" s="194">
        <v>896.33</v>
      </c>
      <c r="J1065" s="194">
        <v>194.92</v>
      </c>
    </row>
    <row r="1066" spans="1:10">
      <c r="A1066" s="195">
        <v>4779</v>
      </c>
      <c r="B1066" s="195">
        <v>1737.92</v>
      </c>
      <c r="C1066" s="195">
        <v>1245.92</v>
      </c>
      <c r="D1066" s="195">
        <v>389.17</v>
      </c>
      <c r="E1066" s="195">
        <v>1130.83</v>
      </c>
      <c r="F1066" s="195">
        <v>865.42</v>
      </c>
      <c r="G1066" s="195">
        <v>194.75</v>
      </c>
      <c r="H1066" s="195">
        <v>1164.5</v>
      </c>
      <c r="I1066" s="195">
        <v>899.08</v>
      </c>
      <c r="J1066" s="195">
        <v>194.75</v>
      </c>
    </row>
    <row r="1067" spans="1:10">
      <c r="A1067" s="194">
        <v>4783.5</v>
      </c>
      <c r="B1067" s="194">
        <v>1739.58</v>
      </c>
      <c r="C1067" s="194">
        <v>1248.08</v>
      </c>
      <c r="D1067" s="194">
        <v>388.92</v>
      </c>
      <c r="E1067" s="194">
        <v>1132.58</v>
      </c>
      <c r="F1067" s="194">
        <v>868.08</v>
      </c>
      <c r="G1067" s="194">
        <v>194.67</v>
      </c>
      <c r="H1067" s="194">
        <v>1166.17</v>
      </c>
      <c r="I1067" s="194">
        <v>901.67</v>
      </c>
      <c r="J1067" s="194">
        <v>194.67</v>
      </c>
    </row>
    <row r="1068" spans="1:10">
      <c r="A1068" s="195">
        <v>4788</v>
      </c>
      <c r="B1068" s="195">
        <v>1741.25</v>
      </c>
      <c r="C1068" s="195">
        <v>1250.33</v>
      </c>
      <c r="D1068" s="195">
        <v>388.58</v>
      </c>
      <c r="E1068" s="195">
        <v>1134.25</v>
      </c>
      <c r="F1068" s="195">
        <v>870.67</v>
      </c>
      <c r="G1068" s="195">
        <v>194.5</v>
      </c>
      <c r="H1068" s="195">
        <v>1167.83</v>
      </c>
      <c r="I1068" s="195">
        <v>904.25</v>
      </c>
      <c r="J1068" s="195">
        <v>194.5</v>
      </c>
    </row>
    <row r="1069" spans="1:10">
      <c r="A1069" s="194">
        <v>4792.5</v>
      </c>
      <c r="B1069" s="194">
        <v>1743</v>
      </c>
      <c r="C1069" s="194">
        <v>1252.67</v>
      </c>
      <c r="D1069" s="194">
        <v>388.33</v>
      </c>
      <c r="E1069" s="194">
        <v>1135.92</v>
      </c>
      <c r="F1069" s="194">
        <v>873.33</v>
      </c>
      <c r="G1069" s="194">
        <v>194.33</v>
      </c>
      <c r="H1069" s="194">
        <v>1169.58</v>
      </c>
      <c r="I1069" s="194">
        <v>907</v>
      </c>
      <c r="J1069" s="194">
        <v>194.33</v>
      </c>
    </row>
    <row r="1070" spans="1:10">
      <c r="A1070" s="195">
        <v>4797</v>
      </c>
      <c r="B1070" s="195">
        <v>1744.67</v>
      </c>
      <c r="C1070" s="195">
        <v>1254.92</v>
      </c>
      <c r="D1070" s="195">
        <v>388</v>
      </c>
      <c r="E1070" s="195">
        <v>1137.58</v>
      </c>
      <c r="F1070" s="195">
        <v>876</v>
      </c>
      <c r="G1070" s="195">
        <v>194.17</v>
      </c>
      <c r="H1070" s="195">
        <v>1171.25</v>
      </c>
      <c r="I1070" s="195">
        <v>909.67</v>
      </c>
      <c r="J1070" s="195">
        <v>194.17</v>
      </c>
    </row>
    <row r="1071" spans="1:10">
      <c r="A1071" s="194">
        <v>4801.5</v>
      </c>
      <c r="B1071" s="194">
        <v>1746.33</v>
      </c>
      <c r="C1071" s="194">
        <v>1257.25</v>
      </c>
      <c r="D1071" s="194">
        <v>387.67</v>
      </c>
      <c r="E1071" s="194">
        <v>1139.33</v>
      </c>
      <c r="F1071" s="194">
        <v>878.67</v>
      </c>
      <c r="G1071" s="194">
        <v>194.08</v>
      </c>
      <c r="H1071" s="194">
        <v>1172.92</v>
      </c>
      <c r="I1071" s="194">
        <v>912.25</v>
      </c>
      <c r="J1071" s="194">
        <v>194.08</v>
      </c>
    </row>
    <row r="1072" spans="1:10">
      <c r="A1072" s="195">
        <v>4806</v>
      </c>
      <c r="B1072" s="195">
        <v>1748</v>
      </c>
      <c r="C1072" s="195">
        <v>1259.42</v>
      </c>
      <c r="D1072" s="195">
        <v>387.42</v>
      </c>
      <c r="E1072" s="195">
        <v>1141</v>
      </c>
      <c r="F1072" s="195">
        <v>881.25</v>
      </c>
      <c r="G1072" s="195">
        <v>193.92</v>
      </c>
      <c r="H1072" s="195">
        <v>1174.58</v>
      </c>
      <c r="I1072" s="195">
        <v>914.83</v>
      </c>
      <c r="J1072" s="195">
        <v>193.92</v>
      </c>
    </row>
    <row r="1073" spans="1:10">
      <c r="A1073" s="194">
        <v>4810.5</v>
      </c>
      <c r="B1073" s="194">
        <v>1749.75</v>
      </c>
      <c r="C1073" s="194">
        <v>1261.83</v>
      </c>
      <c r="D1073" s="194">
        <v>387.08</v>
      </c>
      <c r="E1073" s="194">
        <v>1142.67</v>
      </c>
      <c r="F1073" s="194">
        <v>883.92</v>
      </c>
      <c r="G1073" s="194">
        <v>193.75</v>
      </c>
      <c r="H1073" s="194">
        <v>1176.33</v>
      </c>
      <c r="I1073" s="194">
        <v>917.58</v>
      </c>
      <c r="J1073" s="194">
        <v>193.75</v>
      </c>
    </row>
    <row r="1074" spans="1:10">
      <c r="A1074" s="195">
        <v>4815</v>
      </c>
      <c r="B1074" s="195">
        <v>1751.42</v>
      </c>
      <c r="C1074" s="195">
        <v>1264</v>
      </c>
      <c r="D1074" s="195">
        <v>386.83</v>
      </c>
      <c r="E1074" s="195">
        <v>1144.33</v>
      </c>
      <c r="F1074" s="195">
        <v>886.58</v>
      </c>
      <c r="G1074" s="195">
        <v>193.58</v>
      </c>
      <c r="H1074" s="195">
        <v>1178</v>
      </c>
      <c r="I1074" s="195">
        <v>920.25</v>
      </c>
      <c r="J1074" s="195">
        <v>193.58</v>
      </c>
    </row>
    <row r="1075" spans="1:10">
      <c r="A1075" s="194">
        <v>4819.5</v>
      </c>
      <c r="B1075" s="194">
        <v>1753.08</v>
      </c>
      <c r="C1075" s="194">
        <v>1266.25</v>
      </c>
      <c r="D1075" s="194">
        <v>386.5</v>
      </c>
      <c r="E1075" s="194">
        <v>1146.08</v>
      </c>
      <c r="F1075" s="194">
        <v>889.17</v>
      </c>
      <c r="G1075" s="194">
        <v>193.5</v>
      </c>
      <c r="H1075" s="194">
        <v>1179.67</v>
      </c>
      <c r="I1075" s="194">
        <v>922.75</v>
      </c>
      <c r="J1075" s="194">
        <v>193.5</v>
      </c>
    </row>
    <row r="1076" spans="1:10">
      <c r="A1076" s="195">
        <v>4824</v>
      </c>
      <c r="B1076" s="195">
        <v>1754.75</v>
      </c>
      <c r="C1076" s="195">
        <v>1268.5</v>
      </c>
      <c r="D1076" s="195">
        <v>386.25</v>
      </c>
      <c r="E1076" s="195">
        <v>1147.75</v>
      </c>
      <c r="F1076" s="195">
        <v>891.92</v>
      </c>
      <c r="G1076" s="195">
        <v>193.33</v>
      </c>
      <c r="H1076" s="195">
        <v>1181.33</v>
      </c>
      <c r="I1076" s="195">
        <v>925.5</v>
      </c>
      <c r="J1076" s="195">
        <v>193.33</v>
      </c>
    </row>
    <row r="1077" spans="1:10">
      <c r="A1077" s="194">
        <v>4828.5</v>
      </c>
      <c r="B1077" s="194">
        <v>1756.42</v>
      </c>
      <c r="C1077" s="194">
        <v>1270.75</v>
      </c>
      <c r="D1077" s="194">
        <v>385.92</v>
      </c>
      <c r="E1077" s="194">
        <v>1149.42</v>
      </c>
      <c r="F1077" s="194">
        <v>894.58</v>
      </c>
      <c r="G1077" s="194">
        <v>193.17</v>
      </c>
      <c r="H1077" s="194">
        <v>1183</v>
      </c>
      <c r="I1077" s="194">
        <v>928.17</v>
      </c>
      <c r="J1077" s="194">
        <v>193.17</v>
      </c>
    </row>
    <row r="1078" spans="1:10">
      <c r="A1078" s="195">
        <v>4833</v>
      </c>
      <c r="B1078" s="195">
        <v>1758.17</v>
      </c>
      <c r="C1078" s="195">
        <v>1273.08</v>
      </c>
      <c r="D1078" s="195">
        <v>385.67</v>
      </c>
      <c r="E1078" s="195">
        <v>1151.08</v>
      </c>
      <c r="F1078" s="195">
        <v>897.25</v>
      </c>
      <c r="G1078" s="195">
        <v>193</v>
      </c>
      <c r="H1078" s="195">
        <v>1184.75</v>
      </c>
      <c r="I1078" s="195">
        <v>930.92</v>
      </c>
      <c r="J1078" s="195">
        <v>193</v>
      </c>
    </row>
    <row r="1079" spans="1:10">
      <c r="A1079" s="194">
        <v>4837.5</v>
      </c>
      <c r="B1079" s="194">
        <v>1759.83</v>
      </c>
      <c r="C1079" s="194">
        <v>1275.33</v>
      </c>
      <c r="D1079" s="194">
        <v>385.33</v>
      </c>
      <c r="E1079" s="194">
        <v>1152.75</v>
      </c>
      <c r="F1079" s="194">
        <v>899.75</v>
      </c>
      <c r="G1079" s="194">
        <v>192.92</v>
      </c>
      <c r="H1079" s="194">
        <v>1186.42</v>
      </c>
      <c r="I1079" s="194">
        <v>933.42</v>
      </c>
      <c r="J1079" s="194">
        <v>192.92</v>
      </c>
    </row>
    <row r="1080" spans="1:10">
      <c r="A1080" s="195">
        <v>4842</v>
      </c>
      <c r="B1080" s="195">
        <v>1761.5</v>
      </c>
      <c r="C1080" s="195">
        <v>1277.5</v>
      </c>
      <c r="D1080" s="195">
        <v>385.08</v>
      </c>
      <c r="E1080" s="195">
        <v>1154.5</v>
      </c>
      <c r="F1080" s="195">
        <v>902.5</v>
      </c>
      <c r="G1080" s="195">
        <v>192.75</v>
      </c>
      <c r="H1080" s="195">
        <v>1188.08</v>
      </c>
      <c r="I1080" s="195">
        <v>936.08</v>
      </c>
      <c r="J1080" s="195">
        <v>192.75</v>
      </c>
    </row>
    <row r="1081" spans="1:10">
      <c r="A1081" s="194">
        <v>4846.5</v>
      </c>
      <c r="B1081" s="194">
        <v>1763.17</v>
      </c>
      <c r="C1081" s="194">
        <v>1279.83</v>
      </c>
      <c r="D1081" s="194">
        <v>384.75</v>
      </c>
      <c r="E1081" s="194">
        <v>1156.17</v>
      </c>
      <c r="F1081" s="194">
        <v>905.17</v>
      </c>
      <c r="G1081" s="194">
        <v>192.58</v>
      </c>
      <c r="H1081" s="194">
        <v>1189.75</v>
      </c>
      <c r="I1081" s="194">
        <v>938.75</v>
      </c>
      <c r="J1081" s="194">
        <v>192.58</v>
      </c>
    </row>
    <row r="1082" spans="1:10">
      <c r="A1082" s="195">
        <v>4851</v>
      </c>
      <c r="B1082" s="195">
        <v>1764.92</v>
      </c>
      <c r="C1082" s="195">
        <v>1282.08</v>
      </c>
      <c r="D1082" s="195">
        <v>384.5</v>
      </c>
      <c r="E1082" s="195">
        <v>1157.83</v>
      </c>
      <c r="F1082" s="195">
        <v>907.75</v>
      </c>
      <c r="G1082" s="195">
        <v>192.42</v>
      </c>
      <c r="H1082" s="195">
        <v>1191.5</v>
      </c>
      <c r="I1082" s="195">
        <v>941.42</v>
      </c>
      <c r="J1082" s="195">
        <v>192.42</v>
      </c>
    </row>
    <row r="1083" spans="1:10">
      <c r="A1083" s="194">
        <v>4855.5</v>
      </c>
      <c r="B1083" s="194">
        <v>1766.58</v>
      </c>
      <c r="C1083" s="194">
        <v>1284.42</v>
      </c>
      <c r="D1083" s="194">
        <v>384.17</v>
      </c>
      <c r="E1083" s="194">
        <v>1159.5</v>
      </c>
      <c r="F1083" s="194">
        <v>910.33</v>
      </c>
      <c r="G1083" s="194">
        <v>192.33</v>
      </c>
      <c r="H1083" s="194">
        <v>1193.17</v>
      </c>
      <c r="I1083" s="194">
        <v>944</v>
      </c>
      <c r="J1083" s="194">
        <v>192.33</v>
      </c>
    </row>
    <row r="1084" spans="1:10">
      <c r="A1084" s="195">
        <v>4860</v>
      </c>
      <c r="B1084" s="195">
        <v>1768.25</v>
      </c>
      <c r="C1084" s="195">
        <v>1286.58</v>
      </c>
      <c r="D1084" s="195">
        <v>383.92</v>
      </c>
      <c r="E1084" s="195">
        <v>1161.25</v>
      </c>
      <c r="F1084" s="195">
        <v>913.08</v>
      </c>
      <c r="G1084" s="195">
        <v>192.17</v>
      </c>
      <c r="H1084" s="195">
        <v>1194.83</v>
      </c>
      <c r="I1084" s="195">
        <v>946.67</v>
      </c>
      <c r="J1084" s="195">
        <v>192.17</v>
      </c>
    </row>
    <row r="1085" spans="1:10">
      <c r="A1085" s="194">
        <v>4864.5</v>
      </c>
      <c r="B1085" s="194">
        <v>1769.92</v>
      </c>
      <c r="C1085" s="194">
        <v>1288.92</v>
      </c>
      <c r="D1085" s="194">
        <v>383.58</v>
      </c>
      <c r="E1085" s="194">
        <v>1162.92</v>
      </c>
      <c r="F1085" s="194">
        <v>915.67</v>
      </c>
      <c r="G1085" s="194">
        <v>192</v>
      </c>
      <c r="H1085" s="194">
        <v>1196.5</v>
      </c>
      <c r="I1085" s="194">
        <v>949.25</v>
      </c>
      <c r="J1085" s="194">
        <v>192</v>
      </c>
    </row>
    <row r="1086" spans="1:10">
      <c r="A1086" s="195">
        <v>4869</v>
      </c>
      <c r="B1086" s="195">
        <v>1771.67</v>
      </c>
      <c r="C1086" s="195">
        <v>1291.17</v>
      </c>
      <c r="D1086" s="195">
        <v>383.33</v>
      </c>
      <c r="E1086" s="195">
        <v>1164.58</v>
      </c>
      <c r="F1086" s="195">
        <v>918.42</v>
      </c>
      <c r="G1086" s="195">
        <v>191.83</v>
      </c>
      <c r="H1086" s="195">
        <v>1198.25</v>
      </c>
      <c r="I1086" s="195">
        <v>952.08</v>
      </c>
      <c r="J1086" s="195">
        <v>191.83</v>
      </c>
    </row>
    <row r="1087" spans="1:10">
      <c r="A1087" s="194">
        <v>4873.5</v>
      </c>
      <c r="B1087" s="194">
        <v>1773.33</v>
      </c>
      <c r="C1087" s="194">
        <v>1293.42</v>
      </c>
      <c r="D1087" s="194">
        <v>383</v>
      </c>
      <c r="E1087" s="194">
        <v>1166.25</v>
      </c>
      <c r="F1087" s="194">
        <v>921</v>
      </c>
      <c r="G1087" s="194">
        <v>191.75</v>
      </c>
      <c r="H1087" s="194">
        <v>1199.92</v>
      </c>
      <c r="I1087" s="194">
        <v>954.67</v>
      </c>
      <c r="J1087" s="194">
        <v>191.75</v>
      </c>
    </row>
    <row r="1088" spans="1:10">
      <c r="A1088" s="195">
        <v>4878</v>
      </c>
      <c r="B1088" s="195">
        <v>1775</v>
      </c>
      <c r="C1088" s="195">
        <v>1295.67</v>
      </c>
      <c r="D1088" s="195">
        <v>382.75</v>
      </c>
      <c r="E1088" s="195">
        <v>1168</v>
      </c>
      <c r="F1088" s="195">
        <v>923.75</v>
      </c>
      <c r="G1088" s="195">
        <v>191.58</v>
      </c>
      <c r="H1088" s="195">
        <v>1201.58</v>
      </c>
      <c r="I1088" s="195">
        <v>957.33</v>
      </c>
      <c r="J1088" s="195">
        <v>191.58</v>
      </c>
    </row>
    <row r="1089" spans="1:10">
      <c r="A1089" s="194">
        <v>4882.5</v>
      </c>
      <c r="B1089" s="194">
        <v>1776.67</v>
      </c>
      <c r="C1089" s="194">
        <v>1297.92</v>
      </c>
      <c r="D1089" s="194">
        <v>382.42</v>
      </c>
      <c r="E1089" s="194">
        <v>1169.67</v>
      </c>
      <c r="F1089" s="194">
        <v>926.33</v>
      </c>
      <c r="G1089" s="194">
        <v>191.42</v>
      </c>
      <c r="H1089" s="194">
        <v>1203.25</v>
      </c>
      <c r="I1089" s="194">
        <v>959.92</v>
      </c>
      <c r="J1089" s="194">
        <v>191.42</v>
      </c>
    </row>
    <row r="1090" spans="1:10">
      <c r="A1090" s="195">
        <v>4887</v>
      </c>
      <c r="B1090" s="195">
        <v>1778.42</v>
      </c>
      <c r="C1090" s="195">
        <v>1300.25</v>
      </c>
      <c r="D1090" s="195">
        <v>382.17</v>
      </c>
      <c r="E1090" s="195">
        <v>1171.33</v>
      </c>
      <c r="F1090" s="195">
        <v>929</v>
      </c>
      <c r="G1090" s="195">
        <v>191.25</v>
      </c>
      <c r="H1090" s="195">
        <v>1205</v>
      </c>
      <c r="I1090" s="195">
        <v>962.67</v>
      </c>
      <c r="J1090" s="195">
        <v>191.25</v>
      </c>
    </row>
    <row r="1091" spans="1:10">
      <c r="A1091" s="194">
        <v>4891.5</v>
      </c>
      <c r="B1091" s="194">
        <v>1780.08</v>
      </c>
      <c r="C1091" s="194">
        <v>1302.5</v>
      </c>
      <c r="D1091" s="194">
        <v>381.83</v>
      </c>
      <c r="E1091" s="194">
        <v>1173</v>
      </c>
      <c r="F1091" s="194">
        <v>931.58</v>
      </c>
      <c r="G1091" s="194">
        <v>191.17</v>
      </c>
      <c r="H1091" s="194">
        <v>1206.67</v>
      </c>
      <c r="I1091" s="194">
        <v>965.25</v>
      </c>
      <c r="J1091" s="194">
        <v>191.17</v>
      </c>
    </row>
    <row r="1092" spans="1:10">
      <c r="A1092" s="195">
        <v>4896</v>
      </c>
      <c r="B1092" s="195">
        <v>1781.75</v>
      </c>
      <c r="C1092" s="195">
        <v>1304.75</v>
      </c>
      <c r="D1092" s="195">
        <v>381.58</v>
      </c>
      <c r="E1092" s="195">
        <v>1174.75</v>
      </c>
      <c r="F1092" s="195">
        <v>934.25</v>
      </c>
      <c r="G1092" s="195">
        <v>191</v>
      </c>
      <c r="H1092" s="195">
        <v>1208.33</v>
      </c>
      <c r="I1092" s="195">
        <v>967.83</v>
      </c>
      <c r="J1092" s="195">
        <v>191</v>
      </c>
    </row>
    <row r="1093" spans="1:10">
      <c r="A1093" s="194">
        <v>4900.5</v>
      </c>
      <c r="B1093" s="194">
        <v>1783.42</v>
      </c>
      <c r="C1093" s="194">
        <v>1307</v>
      </c>
      <c r="D1093" s="194">
        <v>381.25</v>
      </c>
      <c r="E1093" s="194">
        <v>1176.42</v>
      </c>
      <c r="F1093" s="194">
        <v>936.92</v>
      </c>
      <c r="G1093" s="194">
        <v>190.83</v>
      </c>
      <c r="H1093" s="194">
        <v>1210</v>
      </c>
      <c r="I1093" s="194">
        <v>970.5</v>
      </c>
      <c r="J1093" s="194">
        <v>190.83</v>
      </c>
    </row>
    <row r="1094" spans="1:10">
      <c r="A1094" s="195">
        <v>4905</v>
      </c>
      <c r="B1094" s="195">
        <v>1785.17</v>
      </c>
      <c r="C1094" s="195">
        <v>1309.25</v>
      </c>
      <c r="D1094" s="195">
        <v>381</v>
      </c>
      <c r="E1094" s="195">
        <v>1178.08</v>
      </c>
      <c r="F1094" s="195">
        <v>939.58</v>
      </c>
      <c r="G1094" s="195">
        <v>190.67</v>
      </c>
      <c r="H1094" s="195">
        <v>1211.75</v>
      </c>
      <c r="I1094" s="195">
        <v>973.25</v>
      </c>
      <c r="J1094" s="195">
        <v>190.67</v>
      </c>
    </row>
    <row r="1095" spans="1:10">
      <c r="A1095" s="194">
        <v>4909.5</v>
      </c>
      <c r="B1095" s="194">
        <v>1786.83</v>
      </c>
      <c r="C1095" s="194">
        <v>1311.58</v>
      </c>
      <c r="D1095" s="194">
        <v>380.67</v>
      </c>
      <c r="E1095" s="194">
        <v>1179.75</v>
      </c>
      <c r="F1095" s="194">
        <v>941.83</v>
      </c>
      <c r="G1095" s="194">
        <v>190.5</v>
      </c>
      <c r="H1095" s="194">
        <v>1213.42</v>
      </c>
      <c r="I1095" s="194">
        <v>975.5</v>
      </c>
      <c r="J1095" s="194">
        <v>190.5</v>
      </c>
    </row>
    <row r="1096" spans="1:10">
      <c r="A1096" s="195">
        <v>4914</v>
      </c>
      <c r="B1096" s="195">
        <v>1788.5</v>
      </c>
      <c r="C1096" s="195">
        <v>1313.75</v>
      </c>
      <c r="D1096" s="195">
        <v>380.42</v>
      </c>
      <c r="E1096" s="195">
        <v>1181.5</v>
      </c>
      <c r="F1096" s="195">
        <v>943.75</v>
      </c>
      <c r="G1096" s="195">
        <v>190.42</v>
      </c>
      <c r="H1096" s="195">
        <v>1215.08</v>
      </c>
      <c r="I1096" s="195">
        <v>977.33</v>
      </c>
      <c r="J1096" s="195">
        <v>190.42</v>
      </c>
    </row>
    <row r="1097" spans="1:10">
      <c r="A1097" s="194">
        <v>4918.5</v>
      </c>
      <c r="B1097" s="194">
        <v>1790.17</v>
      </c>
      <c r="C1097" s="194">
        <v>1316.08</v>
      </c>
      <c r="D1097" s="194">
        <v>380.08</v>
      </c>
      <c r="E1097" s="194">
        <v>1183.17</v>
      </c>
      <c r="F1097" s="194">
        <v>945.75</v>
      </c>
      <c r="G1097" s="194">
        <v>190.25</v>
      </c>
      <c r="H1097" s="194">
        <v>1216.75</v>
      </c>
      <c r="I1097" s="194">
        <v>979.33</v>
      </c>
      <c r="J1097" s="194">
        <v>190.25</v>
      </c>
    </row>
    <row r="1098" spans="1:10">
      <c r="A1098" s="195">
        <v>4923</v>
      </c>
      <c r="B1098" s="195">
        <v>1791.83</v>
      </c>
      <c r="C1098" s="195">
        <v>1318.25</v>
      </c>
      <c r="D1098" s="195">
        <v>379.83</v>
      </c>
      <c r="E1098" s="195">
        <v>1184.83</v>
      </c>
      <c r="F1098" s="195">
        <v>947.75</v>
      </c>
      <c r="G1098" s="195">
        <v>190.08</v>
      </c>
      <c r="H1098" s="195">
        <v>1218.42</v>
      </c>
      <c r="I1098" s="195">
        <v>981.33</v>
      </c>
      <c r="J1098" s="195">
        <v>190.08</v>
      </c>
    </row>
    <row r="1099" spans="1:10">
      <c r="A1099" s="194">
        <v>4927.5</v>
      </c>
      <c r="B1099" s="194">
        <v>1793.58</v>
      </c>
      <c r="C1099" s="194">
        <v>1320.58</v>
      </c>
      <c r="D1099" s="194">
        <v>379.5</v>
      </c>
      <c r="E1099" s="194">
        <v>1186.5</v>
      </c>
      <c r="F1099" s="194">
        <v>949.67</v>
      </c>
      <c r="G1099" s="194">
        <v>189.92</v>
      </c>
      <c r="H1099" s="194">
        <v>1220.17</v>
      </c>
      <c r="I1099" s="194">
        <v>983.33</v>
      </c>
      <c r="J1099" s="194">
        <v>189.92</v>
      </c>
    </row>
    <row r="1100" spans="1:10">
      <c r="A1100" s="195">
        <v>4932</v>
      </c>
      <c r="B1100" s="195">
        <v>1795.25</v>
      </c>
      <c r="C1100" s="195">
        <v>1322.83</v>
      </c>
      <c r="D1100" s="195">
        <v>379.25</v>
      </c>
      <c r="E1100" s="195">
        <v>1188.25</v>
      </c>
      <c r="F1100" s="195">
        <v>951.67</v>
      </c>
      <c r="G1100" s="195">
        <v>189.83</v>
      </c>
      <c r="H1100" s="195">
        <v>1221.83</v>
      </c>
      <c r="I1100" s="195">
        <v>985.25</v>
      </c>
      <c r="J1100" s="195">
        <v>189.83</v>
      </c>
    </row>
    <row r="1101" spans="1:10">
      <c r="A1101" s="194">
        <v>4936.5</v>
      </c>
      <c r="B1101" s="194">
        <v>1796.92</v>
      </c>
      <c r="C1101" s="194">
        <v>1325.08</v>
      </c>
      <c r="D1101" s="194">
        <v>378.92</v>
      </c>
      <c r="E1101" s="194">
        <v>1189.92</v>
      </c>
      <c r="F1101" s="194">
        <v>953.67</v>
      </c>
      <c r="G1101" s="194">
        <v>189.67</v>
      </c>
      <c r="H1101" s="194">
        <v>1223.5</v>
      </c>
      <c r="I1101" s="194">
        <v>987.25</v>
      </c>
      <c r="J1101" s="194">
        <v>189.67</v>
      </c>
    </row>
    <row r="1102" spans="1:10">
      <c r="A1102" s="195">
        <v>4941</v>
      </c>
      <c r="B1102" s="195">
        <v>1798.58</v>
      </c>
      <c r="C1102" s="195">
        <v>1327.33</v>
      </c>
      <c r="D1102" s="195">
        <v>378.67</v>
      </c>
      <c r="E1102" s="195">
        <v>1191.58</v>
      </c>
      <c r="F1102" s="195">
        <v>955.67</v>
      </c>
      <c r="G1102" s="195">
        <v>189.5</v>
      </c>
      <c r="H1102" s="195">
        <v>1225.17</v>
      </c>
      <c r="I1102" s="195">
        <v>989.25</v>
      </c>
      <c r="J1102" s="195">
        <v>189.5</v>
      </c>
    </row>
    <row r="1103" spans="1:10">
      <c r="A1103" s="194">
        <v>4945.5</v>
      </c>
      <c r="B1103" s="194">
        <v>1800.33</v>
      </c>
      <c r="C1103" s="194">
        <v>1329.67</v>
      </c>
      <c r="D1103" s="194">
        <v>378.33</v>
      </c>
      <c r="E1103" s="194">
        <v>1193.25</v>
      </c>
      <c r="F1103" s="194">
        <v>957.58</v>
      </c>
      <c r="G1103" s="194">
        <v>189.33</v>
      </c>
      <c r="H1103" s="194">
        <v>1226.92</v>
      </c>
      <c r="I1103" s="194">
        <v>991.25</v>
      </c>
      <c r="J1103" s="194">
        <v>189.33</v>
      </c>
    </row>
    <row r="1104" spans="1:10">
      <c r="A1104" s="195">
        <v>4950</v>
      </c>
      <c r="B1104" s="195">
        <v>1802</v>
      </c>
      <c r="C1104" s="195">
        <v>1332</v>
      </c>
      <c r="D1104" s="195">
        <v>378</v>
      </c>
      <c r="E1104" s="195">
        <v>1194.92</v>
      </c>
      <c r="F1104" s="195">
        <v>959.5</v>
      </c>
      <c r="G1104" s="195">
        <v>189.25</v>
      </c>
      <c r="H1104" s="195">
        <v>1228.58</v>
      </c>
      <c r="I1104" s="195">
        <v>993.17</v>
      </c>
      <c r="J1104" s="195">
        <v>189.25</v>
      </c>
    </row>
    <row r="1105" spans="1:10">
      <c r="A1105" s="194">
        <v>4954.5</v>
      </c>
      <c r="B1105" s="194">
        <v>1803.67</v>
      </c>
      <c r="C1105" s="194">
        <v>1334.17</v>
      </c>
      <c r="D1105" s="194">
        <v>377.75</v>
      </c>
      <c r="E1105" s="194">
        <v>1196.67</v>
      </c>
      <c r="F1105" s="194">
        <v>961.58</v>
      </c>
      <c r="G1105" s="194">
        <v>189.08</v>
      </c>
      <c r="H1105" s="194">
        <v>1230.25</v>
      </c>
      <c r="I1105" s="194">
        <v>995.17</v>
      </c>
      <c r="J1105" s="194">
        <v>189.08</v>
      </c>
    </row>
    <row r="1106" spans="1:10">
      <c r="A1106" s="195">
        <v>4959</v>
      </c>
      <c r="B1106" s="195">
        <v>1805.33</v>
      </c>
      <c r="C1106" s="195">
        <v>1336.42</v>
      </c>
      <c r="D1106" s="195">
        <v>377.42</v>
      </c>
      <c r="E1106" s="195">
        <v>1198.33</v>
      </c>
      <c r="F1106" s="195">
        <v>963.5</v>
      </c>
      <c r="G1106" s="195">
        <v>188.92</v>
      </c>
      <c r="H1106" s="195">
        <v>1231.92</v>
      </c>
      <c r="I1106" s="195">
        <v>997.08</v>
      </c>
      <c r="J1106" s="195">
        <v>188.92</v>
      </c>
    </row>
    <row r="1107" spans="1:10">
      <c r="A1107" s="194">
        <v>4963.5</v>
      </c>
      <c r="B1107" s="194">
        <v>1807.08</v>
      </c>
      <c r="C1107" s="194">
        <v>1338.75</v>
      </c>
      <c r="D1107" s="194">
        <v>377.17</v>
      </c>
      <c r="E1107" s="194">
        <v>1200</v>
      </c>
      <c r="F1107" s="194">
        <v>965.5</v>
      </c>
      <c r="G1107" s="194">
        <v>188.75</v>
      </c>
      <c r="H1107" s="194">
        <v>1233.67</v>
      </c>
      <c r="I1107" s="194">
        <v>999.17</v>
      </c>
      <c r="J1107" s="194">
        <v>188.75</v>
      </c>
    </row>
    <row r="1108" spans="1:10">
      <c r="A1108" s="195">
        <v>4968</v>
      </c>
      <c r="B1108" s="195">
        <v>1808.75</v>
      </c>
      <c r="C1108" s="195">
        <v>1341</v>
      </c>
      <c r="D1108" s="195">
        <v>376.83</v>
      </c>
      <c r="E1108" s="195">
        <v>1201.67</v>
      </c>
      <c r="F1108" s="195">
        <v>967.42</v>
      </c>
      <c r="G1108" s="195">
        <v>188.67</v>
      </c>
      <c r="H1108" s="195">
        <v>1235.33</v>
      </c>
      <c r="I1108" s="195">
        <v>1001.08</v>
      </c>
      <c r="J1108" s="195">
        <v>188.67</v>
      </c>
    </row>
    <row r="1109" spans="1:10">
      <c r="A1109" s="194">
        <v>4972.5</v>
      </c>
      <c r="B1109" s="194">
        <v>1810.42</v>
      </c>
      <c r="C1109" s="194">
        <v>1343.25</v>
      </c>
      <c r="D1109" s="194">
        <v>376.58</v>
      </c>
      <c r="E1109" s="194">
        <v>1203.42</v>
      </c>
      <c r="F1109" s="194">
        <v>969.5</v>
      </c>
      <c r="G1109" s="194">
        <v>188.5</v>
      </c>
      <c r="H1109" s="194">
        <v>1237</v>
      </c>
      <c r="I1109" s="194">
        <v>1003.08</v>
      </c>
      <c r="J1109" s="194">
        <v>188.5</v>
      </c>
    </row>
    <row r="1110" spans="1:10">
      <c r="A1110" s="195">
        <v>4977</v>
      </c>
      <c r="B1110" s="195">
        <v>1812.08</v>
      </c>
      <c r="C1110" s="195">
        <v>1345.5</v>
      </c>
      <c r="D1110" s="195">
        <v>376.25</v>
      </c>
      <c r="E1110" s="195">
        <v>1205.08</v>
      </c>
      <c r="F1110" s="195">
        <v>971.42</v>
      </c>
      <c r="G1110" s="195">
        <v>188.33</v>
      </c>
      <c r="H1110" s="195">
        <v>1238.67</v>
      </c>
      <c r="I1110" s="195">
        <v>1005</v>
      </c>
      <c r="J1110" s="195">
        <v>188.33</v>
      </c>
    </row>
    <row r="1111" spans="1:10">
      <c r="A1111" s="194">
        <v>4981.5</v>
      </c>
      <c r="B1111" s="194">
        <v>1813.83</v>
      </c>
      <c r="C1111" s="194">
        <v>1347.83</v>
      </c>
      <c r="D1111" s="194">
        <v>376</v>
      </c>
      <c r="E1111" s="194">
        <v>1206.75</v>
      </c>
      <c r="F1111" s="194">
        <v>973.42</v>
      </c>
      <c r="G1111" s="194">
        <v>188.17</v>
      </c>
      <c r="H1111" s="194">
        <v>1240.42</v>
      </c>
      <c r="I1111" s="194">
        <v>1007.08</v>
      </c>
      <c r="J1111" s="194">
        <v>188.17</v>
      </c>
    </row>
    <row r="1112" spans="1:10">
      <c r="A1112" s="195">
        <v>4986</v>
      </c>
      <c r="B1112" s="195">
        <v>1815.5</v>
      </c>
      <c r="C1112" s="195">
        <v>1350.08</v>
      </c>
      <c r="D1112" s="195">
        <v>375.67</v>
      </c>
      <c r="E1112" s="195">
        <v>1208.42</v>
      </c>
      <c r="F1112" s="195">
        <v>975.33</v>
      </c>
      <c r="G1112" s="195">
        <v>188.08</v>
      </c>
      <c r="H1112" s="195">
        <v>1242.08</v>
      </c>
      <c r="I1112" s="195">
        <v>1009</v>
      </c>
      <c r="J1112" s="195">
        <v>188.08</v>
      </c>
    </row>
    <row r="1113" spans="1:10">
      <c r="A1113" s="194">
        <v>4990.5</v>
      </c>
      <c r="B1113" s="194">
        <v>1817.17</v>
      </c>
      <c r="C1113" s="194">
        <v>1352.25</v>
      </c>
      <c r="D1113" s="194">
        <v>375.42</v>
      </c>
      <c r="E1113" s="194">
        <v>1210.17</v>
      </c>
      <c r="F1113" s="194">
        <v>977.33</v>
      </c>
      <c r="G1113" s="194">
        <v>187.92</v>
      </c>
      <c r="H1113" s="194">
        <v>1243.75</v>
      </c>
      <c r="I1113" s="194">
        <v>1010.92</v>
      </c>
      <c r="J1113" s="194">
        <v>187.92</v>
      </c>
    </row>
    <row r="1114" spans="1:10">
      <c r="A1114" s="195">
        <v>4995</v>
      </c>
      <c r="B1114" s="195">
        <v>1818.83</v>
      </c>
      <c r="C1114" s="195">
        <v>1354.58</v>
      </c>
      <c r="D1114" s="195">
        <v>375.08</v>
      </c>
      <c r="E1114" s="195">
        <v>1211.83</v>
      </c>
      <c r="F1114" s="195">
        <v>979.33</v>
      </c>
      <c r="G1114" s="195">
        <v>187.75</v>
      </c>
      <c r="H1114" s="195">
        <v>1245.42</v>
      </c>
      <c r="I1114" s="195">
        <v>1012.92</v>
      </c>
      <c r="J1114" s="195">
        <v>187.75</v>
      </c>
    </row>
    <row r="1115" spans="1:10">
      <c r="A1115" s="194">
        <v>4999.5</v>
      </c>
      <c r="B1115" s="194">
        <v>1820.58</v>
      </c>
      <c r="C1115" s="194">
        <v>1356.83</v>
      </c>
      <c r="D1115" s="194">
        <v>374.83</v>
      </c>
      <c r="E1115" s="194">
        <v>1213.5</v>
      </c>
      <c r="F1115" s="194">
        <v>981.33</v>
      </c>
      <c r="G1115" s="194">
        <v>187.58</v>
      </c>
      <c r="H1115" s="194">
        <v>1247.17</v>
      </c>
      <c r="I1115" s="194">
        <v>1015</v>
      </c>
      <c r="J1115" s="194">
        <v>187.58</v>
      </c>
    </row>
    <row r="1116" spans="1:10">
      <c r="A1116" s="195">
        <v>5004</v>
      </c>
      <c r="B1116" s="195">
        <v>1822.25</v>
      </c>
      <c r="C1116" s="195">
        <v>1359.17</v>
      </c>
      <c r="D1116" s="195">
        <v>374.5</v>
      </c>
      <c r="E1116" s="195">
        <v>1215.17</v>
      </c>
      <c r="F1116" s="195">
        <v>983.25</v>
      </c>
      <c r="G1116" s="195">
        <v>187.5</v>
      </c>
      <c r="H1116" s="195">
        <v>1248.83</v>
      </c>
      <c r="I1116" s="195">
        <v>1016.92</v>
      </c>
      <c r="J1116" s="195">
        <v>187.5</v>
      </c>
    </row>
    <row r="1117" spans="1:10">
      <c r="A1117" s="194">
        <v>5008.5</v>
      </c>
      <c r="B1117" s="194">
        <v>1823.92</v>
      </c>
      <c r="C1117" s="194">
        <v>1361.33</v>
      </c>
      <c r="D1117" s="194">
        <v>374.25</v>
      </c>
      <c r="E1117" s="194">
        <v>1216.92</v>
      </c>
      <c r="F1117" s="194">
        <v>985.25</v>
      </c>
      <c r="G1117" s="194">
        <v>187.33</v>
      </c>
      <c r="H1117" s="194">
        <v>1250.5</v>
      </c>
      <c r="I1117" s="194">
        <v>1018.83</v>
      </c>
      <c r="J1117" s="194">
        <v>187.33</v>
      </c>
    </row>
    <row r="1118" spans="1:10">
      <c r="A1118" s="195">
        <v>5013</v>
      </c>
      <c r="B1118" s="195">
        <v>1825.58</v>
      </c>
      <c r="C1118" s="195">
        <v>1363.58</v>
      </c>
      <c r="D1118" s="195">
        <v>373.92</v>
      </c>
      <c r="E1118" s="195">
        <v>1218.58</v>
      </c>
      <c r="F1118" s="195">
        <v>987.25</v>
      </c>
      <c r="G1118" s="195">
        <v>187.17</v>
      </c>
      <c r="H1118" s="195">
        <v>1252.17</v>
      </c>
      <c r="I1118" s="195">
        <v>1020.83</v>
      </c>
      <c r="J1118" s="195">
        <v>187.17</v>
      </c>
    </row>
    <row r="1119" spans="1:10">
      <c r="A1119" s="194">
        <v>5017.5</v>
      </c>
      <c r="B1119" s="194">
        <v>1827.33</v>
      </c>
      <c r="C1119" s="194">
        <v>1365.92</v>
      </c>
      <c r="D1119" s="194">
        <v>373.67</v>
      </c>
      <c r="E1119" s="194">
        <v>1220.25</v>
      </c>
      <c r="F1119" s="194">
        <v>989.25</v>
      </c>
      <c r="G1119" s="194">
        <v>187</v>
      </c>
      <c r="H1119" s="194">
        <v>1253.92</v>
      </c>
      <c r="I1119" s="194">
        <v>1022.92</v>
      </c>
      <c r="J1119" s="194">
        <v>187</v>
      </c>
    </row>
    <row r="1120" spans="1:10">
      <c r="A1120" s="195">
        <v>5022</v>
      </c>
      <c r="B1120" s="195">
        <v>1829</v>
      </c>
      <c r="C1120" s="195">
        <v>1368.17</v>
      </c>
      <c r="D1120" s="195">
        <v>373.33</v>
      </c>
      <c r="E1120" s="195">
        <v>1221.92</v>
      </c>
      <c r="F1120" s="195">
        <v>991.08</v>
      </c>
      <c r="G1120" s="195">
        <v>186.92</v>
      </c>
      <c r="H1120" s="195">
        <v>1255.58</v>
      </c>
      <c r="I1120" s="195">
        <v>1024.75</v>
      </c>
      <c r="J1120" s="195">
        <v>186.92</v>
      </c>
    </row>
    <row r="1121" spans="1:10">
      <c r="A1121" s="194">
        <v>5026.5</v>
      </c>
      <c r="B1121" s="194">
        <v>1830.67</v>
      </c>
      <c r="C1121" s="194">
        <v>1370.42</v>
      </c>
      <c r="D1121" s="194">
        <v>373.08</v>
      </c>
      <c r="E1121" s="194">
        <v>1223.67</v>
      </c>
      <c r="F1121" s="194">
        <v>993.17</v>
      </c>
      <c r="G1121" s="194">
        <v>186.75</v>
      </c>
      <c r="H1121" s="194">
        <v>1257.25</v>
      </c>
      <c r="I1121" s="194">
        <v>1026.75</v>
      </c>
      <c r="J1121" s="194">
        <v>186.75</v>
      </c>
    </row>
    <row r="1122" spans="1:10">
      <c r="A1122" s="195">
        <v>5031</v>
      </c>
      <c r="B1122" s="195">
        <v>1832.33</v>
      </c>
      <c r="C1122" s="195">
        <v>1372.67</v>
      </c>
      <c r="D1122" s="195">
        <v>372.75</v>
      </c>
      <c r="E1122" s="195">
        <v>1225.33</v>
      </c>
      <c r="F1122" s="195">
        <v>995.17</v>
      </c>
      <c r="G1122" s="195">
        <v>186.58</v>
      </c>
      <c r="H1122" s="195">
        <v>1258.92</v>
      </c>
      <c r="I1122" s="195">
        <v>1028.75</v>
      </c>
      <c r="J1122" s="195">
        <v>186.58</v>
      </c>
    </row>
    <row r="1123" spans="1:10">
      <c r="A1123" s="194">
        <v>5035.5</v>
      </c>
      <c r="B1123" s="194">
        <v>1834</v>
      </c>
      <c r="C1123" s="194">
        <v>1374.92</v>
      </c>
      <c r="D1123" s="194">
        <v>372.5</v>
      </c>
      <c r="E1123" s="194">
        <v>1227</v>
      </c>
      <c r="F1123" s="194">
        <v>997.17</v>
      </c>
      <c r="G1123" s="194">
        <v>186.42</v>
      </c>
      <c r="H1123" s="194">
        <v>1260.58</v>
      </c>
      <c r="I1123" s="194">
        <v>1030.75</v>
      </c>
      <c r="J1123" s="194">
        <v>186.42</v>
      </c>
    </row>
    <row r="1124" spans="1:10">
      <c r="A1124" s="195">
        <v>5040</v>
      </c>
      <c r="B1124" s="195">
        <v>1835.75</v>
      </c>
      <c r="C1124" s="195">
        <v>1377.25</v>
      </c>
      <c r="D1124" s="195">
        <v>372.17</v>
      </c>
      <c r="E1124" s="195">
        <v>1228.67</v>
      </c>
      <c r="F1124" s="195">
        <v>999.08</v>
      </c>
      <c r="G1124" s="195">
        <v>186.25</v>
      </c>
      <c r="H1124" s="195">
        <v>1262.33</v>
      </c>
      <c r="I1124" s="195">
        <v>1032.75</v>
      </c>
      <c r="J1124" s="195">
        <v>186.25</v>
      </c>
    </row>
    <row r="1125" spans="1:10">
      <c r="A1125" s="194">
        <v>5044.5</v>
      </c>
      <c r="B1125" s="194">
        <v>1837.42</v>
      </c>
      <c r="C1125" s="194">
        <v>1379.42</v>
      </c>
      <c r="D1125" s="194">
        <v>371.92</v>
      </c>
      <c r="E1125" s="194">
        <v>1230.33</v>
      </c>
      <c r="F1125" s="194">
        <v>1001</v>
      </c>
      <c r="G1125" s="194">
        <v>186.17</v>
      </c>
      <c r="H1125" s="194">
        <v>1264</v>
      </c>
      <c r="I1125" s="194">
        <v>1034.67</v>
      </c>
      <c r="J1125" s="194">
        <v>186.17</v>
      </c>
    </row>
    <row r="1126" spans="1:10">
      <c r="A1126" s="195">
        <v>5049</v>
      </c>
      <c r="B1126" s="195">
        <v>1839.08</v>
      </c>
      <c r="C1126" s="195">
        <v>1381.75</v>
      </c>
      <c r="D1126" s="195">
        <v>371.58</v>
      </c>
      <c r="E1126" s="195">
        <v>1232.08</v>
      </c>
      <c r="F1126" s="195">
        <v>1003.08</v>
      </c>
      <c r="G1126" s="195">
        <v>186</v>
      </c>
      <c r="H1126" s="195">
        <v>1265.67</v>
      </c>
      <c r="I1126" s="195">
        <v>1036.67</v>
      </c>
      <c r="J1126" s="195">
        <v>186</v>
      </c>
    </row>
    <row r="1127" spans="1:10">
      <c r="A1127" s="194">
        <v>5053.5</v>
      </c>
      <c r="B1127" s="194">
        <v>1840.75</v>
      </c>
      <c r="C1127" s="194">
        <v>1383.92</v>
      </c>
      <c r="D1127" s="194">
        <v>371.33</v>
      </c>
      <c r="E1127" s="194">
        <v>1233.75</v>
      </c>
      <c r="F1127" s="194">
        <v>1005</v>
      </c>
      <c r="G1127" s="194">
        <v>185.83</v>
      </c>
      <c r="H1127" s="194">
        <v>1267.33</v>
      </c>
      <c r="I1127" s="194">
        <v>1038.58</v>
      </c>
      <c r="J1127" s="194">
        <v>185.83</v>
      </c>
    </row>
    <row r="1128" spans="1:10">
      <c r="A1128" s="195">
        <v>5058</v>
      </c>
      <c r="B1128" s="195">
        <v>1842.5</v>
      </c>
      <c r="C1128" s="195">
        <v>1386.33</v>
      </c>
      <c r="D1128" s="195">
        <v>371</v>
      </c>
      <c r="E1128" s="195">
        <v>1235.42</v>
      </c>
      <c r="F1128" s="195">
        <v>1007</v>
      </c>
      <c r="G1128" s="195">
        <v>185.67</v>
      </c>
      <c r="H1128" s="195">
        <v>1269.08</v>
      </c>
      <c r="I1128" s="195">
        <v>1040.67</v>
      </c>
      <c r="J1128" s="195">
        <v>185.67</v>
      </c>
    </row>
    <row r="1129" spans="1:10">
      <c r="A1129" s="194">
        <v>5062.5</v>
      </c>
      <c r="B1129" s="194">
        <v>1844.17</v>
      </c>
      <c r="C1129" s="194">
        <v>1388.5</v>
      </c>
      <c r="D1129" s="194">
        <v>370.75</v>
      </c>
      <c r="E1129" s="194">
        <v>1237.08</v>
      </c>
      <c r="F1129" s="194">
        <v>1008.92</v>
      </c>
      <c r="G1129" s="194">
        <v>185.58</v>
      </c>
      <c r="H1129" s="194">
        <v>1270.75</v>
      </c>
      <c r="I1129" s="194">
        <v>1042.58</v>
      </c>
      <c r="J1129" s="194">
        <v>185.58</v>
      </c>
    </row>
    <row r="1130" spans="1:10">
      <c r="A1130" s="195">
        <v>5067</v>
      </c>
      <c r="B1130" s="195">
        <v>1845.83</v>
      </c>
      <c r="C1130" s="195">
        <v>1390.83</v>
      </c>
      <c r="D1130" s="195">
        <v>370.42</v>
      </c>
      <c r="E1130" s="195">
        <v>1238.83</v>
      </c>
      <c r="F1130" s="195">
        <v>1011</v>
      </c>
      <c r="G1130" s="195">
        <v>185.42</v>
      </c>
      <c r="H1130" s="195">
        <v>1272.42</v>
      </c>
      <c r="I1130" s="195">
        <v>1044.58</v>
      </c>
      <c r="J1130" s="195">
        <v>185.42</v>
      </c>
    </row>
    <row r="1131" spans="1:10">
      <c r="A1131" s="194">
        <v>5071.5</v>
      </c>
      <c r="B1131" s="194">
        <v>1847.5</v>
      </c>
      <c r="C1131" s="194">
        <v>1393</v>
      </c>
      <c r="D1131" s="194">
        <v>370.17</v>
      </c>
      <c r="E1131" s="194">
        <v>1240.5</v>
      </c>
      <c r="F1131" s="194">
        <v>1012.92</v>
      </c>
      <c r="G1131" s="194">
        <v>185.25</v>
      </c>
      <c r="H1131" s="194">
        <v>1274.08</v>
      </c>
      <c r="I1131" s="194">
        <v>1046.5</v>
      </c>
      <c r="J1131" s="194">
        <v>185.25</v>
      </c>
    </row>
    <row r="1132" spans="1:10">
      <c r="A1132" s="195">
        <v>5076</v>
      </c>
      <c r="B1132" s="195">
        <v>1849.25</v>
      </c>
      <c r="C1132" s="195">
        <v>1395.33</v>
      </c>
      <c r="D1132" s="195">
        <v>369.83</v>
      </c>
      <c r="E1132" s="195">
        <v>1242.17</v>
      </c>
      <c r="F1132" s="195">
        <v>1014.92</v>
      </c>
      <c r="G1132" s="195">
        <v>185.08</v>
      </c>
      <c r="H1132" s="195">
        <v>1275.83</v>
      </c>
      <c r="I1132" s="195">
        <v>1048.58</v>
      </c>
      <c r="J1132" s="195">
        <v>185.08</v>
      </c>
    </row>
    <row r="1133" spans="1:10">
      <c r="A1133" s="194">
        <v>5080.5</v>
      </c>
      <c r="B1133" s="194">
        <v>1850.92</v>
      </c>
      <c r="C1133" s="194">
        <v>1397.58</v>
      </c>
      <c r="D1133" s="194">
        <v>369.58</v>
      </c>
      <c r="E1133" s="194">
        <v>1243.83</v>
      </c>
      <c r="F1133" s="194">
        <v>1016.83</v>
      </c>
      <c r="G1133" s="194">
        <v>185</v>
      </c>
      <c r="H1133" s="194">
        <v>1277.5</v>
      </c>
      <c r="I1133" s="194">
        <v>1050.5</v>
      </c>
      <c r="J1133" s="194">
        <v>185</v>
      </c>
    </row>
    <row r="1134" spans="1:10">
      <c r="A1134" s="195">
        <v>5085</v>
      </c>
      <c r="B1134" s="195">
        <v>1852.58</v>
      </c>
      <c r="C1134" s="195">
        <v>1399.83</v>
      </c>
      <c r="D1134" s="195">
        <v>369.25</v>
      </c>
      <c r="E1134" s="195">
        <v>1245.58</v>
      </c>
      <c r="F1134" s="195">
        <v>1018.83</v>
      </c>
      <c r="G1134" s="195">
        <v>184.83</v>
      </c>
      <c r="H1134" s="195">
        <v>1279.17</v>
      </c>
      <c r="I1134" s="195">
        <v>1052.42</v>
      </c>
      <c r="J1134" s="195">
        <v>184.83</v>
      </c>
    </row>
    <row r="1135" spans="1:10">
      <c r="A1135" s="194">
        <v>5089.5</v>
      </c>
      <c r="B1135" s="194">
        <v>1854.25</v>
      </c>
      <c r="C1135" s="194">
        <v>1402.08</v>
      </c>
      <c r="D1135" s="194">
        <v>369</v>
      </c>
      <c r="E1135" s="194">
        <v>1247.25</v>
      </c>
      <c r="F1135" s="194">
        <v>1020.83</v>
      </c>
      <c r="G1135" s="194">
        <v>184.67</v>
      </c>
      <c r="H1135" s="194">
        <v>1280.83</v>
      </c>
      <c r="I1135" s="194">
        <v>1054.42</v>
      </c>
      <c r="J1135" s="194">
        <v>184.67</v>
      </c>
    </row>
    <row r="1136" spans="1:10">
      <c r="A1136" s="195">
        <v>5094</v>
      </c>
      <c r="B1136" s="195">
        <v>1856</v>
      </c>
      <c r="C1136" s="195">
        <v>1404.42</v>
      </c>
      <c r="D1136" s="195">
        <v>368.67</v>
      </c>
      <c r="E1136" s="195">
        <v>1248.92</v>
      </c>
      <c r="F1136" s="195">
        <v>1022.83</v>
      </c>
      <c r="G1136" s="195">
        <v>184.5</v>
      </c>
      <c r="H1136" s="195">
        <v>1282.58</v>
      </c>
      <c r="I1136" s="195">
        <v>1056.5</v>
      </c>
      <c r="J1136" s="195">
        <v>184.5</v>
      </c>
    </row>
    <row r="1137" spans="1:10">
      <c r="A1137" s="194">
        <v>5098.5</v>
      </c>
      <c r="B1137" s="194">
        <v>1857.67</v>
      </c>
      <c r="C1137" s="194">
        <v>1406.75</v>
      </c>
      <c r="D1137" s="194">
        <v>368.33</v>
      </c>
      <c r="E1137" s="194">
        <v>1250.58</v>
      </c>
      <c r="F1137" s="194">
        <v>1024.67</v>
      </c>
      <c r="G1137" s="194">
        <v>184.42</v>
      </c>
      <c r="H1137" s="194">
        <v>1284.25</v>
      </c>
      <c r="I1137" s="194">
        <v>1058.33</v>
      </c>
      <c r="J1137" s="194">
        <v>184.42</v>
      </c>
    </row>
    <row r="1138" spans="1:10">
      <c r="A1138" s="195">
        <v>5103</v>
      </c>
      <c r="B1138" s="195">
        <v>1859.33</v>
      </c>
      <c r="C1138" s="195">
        <v>1408.92</v>
      </c>
      <c r="D1138" s="195">
        <v>368.08</v>
      </c>
      <c r="E1138" s="195">
        <v>1252.33</v>
      </c>
      <c r="F1138" s="195">
        <v>1026.75</v>
      </c>
      <c r="G1138" s="195">
        <v>184.25</v>
      </c>
      <c r="H1138" s="195">
        <v>1285.92</v>
      </c>
      <c r="I1138" s="195">
        <v>1060.33</v>
      </c>
      <c r="J1138" s="195">
        <v>184.25</v>
      </c>
    </row>
    <row r="1139" spans="1:10">
      <c r="A1139" s="194">
        <v>5107.5</v>
      </c>
      <c r="B1139" s="194">
        <v>1861</v>
      </c>
      <c r="C1139" s="194">
        <v>1411.17</v>
      </c>
      <c r="D1139" s="194">
        <v>367.75</v>
      </c>
      <c r="E1139" s="194">
        <v>1254</v>
      </c>
      <c r="F1139" s="194">
        <v>1028.75</v>
      </c>
      <c r="G1139" s="194">
        <v>184.08</v>
      </c>
      <c r="H1139" s="194">
        <v>1287.58</v>
      </c>
      <c r="I1139" s="194">
        <v>1062.33</v>
      </c>
      <c r="J1139" s="194">
        <v>184.08</v>
      </c>
    </row>
    <row r="1140" spans="1:10">
      <c r="A1140" s="195">
        <v>5112</v>
      </c>
      <c r="B1140" s="195">
        <v>1862.75</v>
      </c>
      <c r="C1140" s="195">
        <v>1413.5</v>
      </c>
      <c r="D1140" s="195">
        <v>367.5</v>
      </c>
      <c r="E1140" s="195">
        <v>1255.67</v>
      </c>
      <c r="F1140" s="195">
        <v>1030.75</v>
      </c>
      <c r="G1140" s="195">
        <v>183.92</v>
      </c>
      <c r="H1140" s="195">
        <v>1289.33</v>
      </c>
      <c r="I1140" s="195">
        <v>1064.42</v>
      </c>
      <c r="J1140" s="195">
        <v>183.92</v>
      </c>
    </row>
    <row r="1141" spans="1:10">
      <c r="A1141" s="194">
        <v>5116.5</v>
      </c>
      <c r="B1141" s="194">
        <v>1864.42</v>
      </c>
      <c r="C1141" s="194">
        <v>1415.75</v>
      </c>
      <c r="D1141" s="194">
        <v>367.17</v>
      </c>
      <c r="E1141" s="194">
        <v>1257.33</v>
      </c>
      <c r="F1141" s="194">
        <v>1032.58</v>
      </c>
      <c r="G1141" s="194">
        <v>183.83</v>
      </c>
      <c r="H1141" s="194">
        <v>1291</v>
      </c>
      <c r="I1141" s="194">
        <v>1066.25</v>
      </c>
      <c r="J1141" s="194">
        <v>183.83</v>
      </c>
    </row>
    <row r="1142" spans="1:10">
      <c r="A1142" s="195">
        <v>5121</v>
      </c>
      <c r="B1142" s="195">
        <v>1866.08</v>
      </c>
      <c r="C1142" s="195">
        <v>1418</v>
      </c>
      <c r="D1142" s="195">
        <v>366.92</v>
      </c>
      <c r="E1142" s="195">
        <v>1259.08</v>
      </c>
      <c r="F1142" s="195">
        <v>1034.67</v>
      </c>
      <c r="G1142" s="195">
        <v>183.67</v>
      </c>
      <c r="H1142" s="195">
        <v>1292.67</v>
      </c>
      <c r="I1142" s="195">
        <v>1068.25</v>
      </c>
      <c r="J1142" s="195">
        <v>183.67</v>
      </c>
    </row>
    <row r="1143" spans="1:10">
      <c r="A1143" s="194">
        <v>5125.5</v>
      </c>
      <c r="B1143" s="194">
        <v>1867.75</v>
      </c>
      <c r="C1143" s="194">
        <v>1420.25</v>
      </c>
      <c r="D1143" s="194">
        <v>366.58</v>
      </c>
      <c r="E1143" s="194">
        <v>1260.75</v>
      </c>
      <c r="F1143" s="194">
        <v>1036.67</v>
      </c>
      <c r="G1143" s="194">
        <v>183.5</v>
      </c>
      <c r="H1143" s="194">
        <v>1294.33</v>
      </c>
      <c r="I1143" s="194">
        <v>1070.25</v>
      </c>
      <c r="J1143" s="194">
        <v>183.5</v>
      </c>
    </row>
    <row r="1144" spans="1:10">
      <c r="A1144" s="195">
        <v>5130</v>
      </c>
      <c r="B1144" s="195">
        <v>1869.5</v>
      </c>
      <c r="C1144" s="195">
        <v>1422.5</v>
      </c>
      <c r="D1144" s="195">
        <v>366.33</v>
      </c>
      <c r="E1144" s="195">
        <v>1262.42</v>
      </c>
      <c r="F1144" s="195">
        <v>1038.58</v>
      </c>
      <c r="G1144" s="195">
        <v>183.33</v>
      </c>
      <c r="H1144" s="195">
        <v>1296.08</v>
      </c>
      <c r="I1144" s="195">
        <v>1072.25</v>
      </c>
      <c r="J1144" s="195">
        <v>183.33</v>
      </c>
    </row>
    <row r="1145" spans="1:10">
      <c r="A1145" s="194">
        <v>5134.5</v>
      </c>
      <c r="B1145" s="194">
        <v>1871.17</v>
      </c>
      <c r="C1145" s="194">
        <v>1424.83</v>
      </c>
      <c r="D1145" s="194">
        <v>366</v>
      </c>
      <c r="E1145" s="194">
        <v>1264.08</v>
      </c>
      <c r="F1145" s="194">
        <v>1040.5</v>
      </c>
      <c r="G1145" s="194">
        <v>183.25</v>
      </c>
      <c r="H1145" s="194">
        <v>1297.75</v>
      </c>
      <c r="I1145" s="194">
        <v>1074.17</v>
      </c>
      <c r="J1145" s="194">
        <v>183.25</v>
      </c>
    </row>
    <row r="1146" spans="1:10">
      <c r="A1146" s="195">
        <v>5139</v>
      </c>
      <c r="B1146" s="195">
        <v>1872.83</v>
      </c>
      <c r="C1146" s="195">
        <v>1427</v>
      </c>
      <c r="D1146" s="195">
        <v>365.75</v>
      </c>
      <c r="E1146" s="195">
        <v>1265.83</v>
      </c>
      <c r="F1146" s="195">
        <v>1042.58</v>
      </c>
      <c r="G1146" s="195">
        <v>183.08</v>
      </c>
      <c r="H1146" s="195">
        <v>1299.42</v>
      </c>
      <c r="I1146" s="195">
        <v>1076.17</v>
      </c>
      <c r="J1146" s="195">
        <v>183.08</v>
      </c>
    </row>
    <row r="1147" spans="1:10">
      <c r="A1147" s="194">
        <v>5143.5</v>
      </c>
      <c r="B1147" s="194">
        <v>1874.5</v>
      </c>
      <c r="C1147" s="194">
        <v>1429.33</v>
      </c>
      <c r="D1147" s="194">
        <v>365.42</v>
      </c>
      <c r="E1147" s="194">
        <v>1267.5</v>
      </c>
      <c r="F1147" s="194">
        <v>1044.58</v>
      </c>
      <c r="G1147" s="194">
        <v>182.92</v>
      </c>
      <c r="H1147" s="194">
        <v>1301.08</v>
      </c>
      <c r="I1147" s="194">
        <v>1078.17</v>
      </c>
      <c r="J1147" s="194">
        <v>182.92</v>
      </c>
    </row>
    <row r="1148" spans="1:10">
      <c r="A1148" s="195">
        <v>5148</v>
      </c>
      <c r="B1148" s="195">
        <v>1876.17</v>
      </c>
      <c r="C1148" s="195">
        <v>1431.5</v>
      </c>
      <c r="D1148" s="195">
        <v>365.17</v>
      </c>
      <c r="E1148" s="195">
        <v>1269.17</v>
      </c>
      <c r="F1148" s="195">
        <v>1046.5</v>
      </c>
      <c r="G1148" s="195">
        <v>182.75</v>
      </c>
      <c r="H1148" s="195">
        <v>1302.75</v>
      </c>
      <c r="I1148" s="195">
        <v>1080.08</v>
      </c>
      <c r="J1148" s="195">
        <v>182.75</v>
      </c>
    </row>
    <row r="1149" spans="1:10">
      <c r="A1149" s="194">
        <v>5152.5</v>
      </c>
      <c r="B1149" s="194">
        <v>1877.92</v>
      </c>
      <c r="C1149" s="194">
        <v>1433.92</v>
      </c>
      <c r="D1149" s="194">
        <v>364.83</v>
      </c>
      <c r="E1149" s="194">
        <v>1270.83</v>
      </c>
      <c r="F1149" s="194">
        <v>1048.42</v>
      </c>
      <c r="G1149" s="194">
        <v>182.67</v>
      </c>
      <c r="H1149" s="194">
        <v>1304.5</v>
      </c>
      <c r="I1149" s="194">
        <v>1082.08</v>
      </c>
      <c r="J1149" s="194">
        <v>182.67</v>
      </c>
    </row>
    <row r="1150" spans="1:10">
      <c r="A1150" s="195">
        <v>5157</v>
      </c>
      <c r="B1150" s="195">
        <v>1879.58</v>
      </c>
      <c r="C1150" s="195">
        <v>1436.08</v>
      </c>
      <c r="D1150" s="195">
        <v>364.58</v>
      </c>
      <c r="E1150" s="195">
        <v>1272.5</v>
      </c>
      <c r="F1150" s="195">
        <v>1050.42</v>
      </c>
      <c r="G1150" s="195">
        <v>182.5</v>
      </c>
      <c r="H1150" s="195">
        <v>1306.17</v>
      </c>
      <c r="I1150" s="195">
        <v>1084.08</v>
      </c>
      <c r="J1150" s="195">
        <v>182.5</v>
      </c>
    </row>
    <row r="1151" spans="1:10">
      <c r="A1151" s="194">
        <v>5161.5</v>
      </c>
      <c r="B1151" s="194">
        <v>1881.25</v>
      </c>
      <c r="C1151" s="194">
        <v>1438.33</v>
      </c>
      <c r="D1151" s="194">
        <v>364.25</v>
      </c>
      <c r="E1151" s="194">
        <v>1274.25</v>
      </c>
      <c r="F1151" s="194">
        <v>1052.42</v>
      </c>
      <c r="G1151" s="194">
        <v>182.33</v>
      </c>
      <c r="H1151" s="194">
        <v>1307.83</v>
      </c>
      <c r="I1151" s="194">
        <v>1086</v>
      </c>
      <c r="J1151" s="194">
        <v>182.33</v>
      </c>
    </row>
    <row r="1152" spans="1:10">
      <c r="A1152" s="195">
        <v>5166</v>
      </c>
      <c r="B1152" s="195">
        <v>1882.92</v>
      </c>
      <c r="C1152" s="195">
        <v>1440.58</v>
      </c>
      <c r="D1152" s="195">
        <v>364</v>
      </c>
      <c r="E1152" s="195">
        <v>1275.92</v>
      </c>
      <c r="F1152" s="195">
        <v>1054.42</v>
      </c>
      <c r="G1152" s="195">
        <v>182.17</v>
      </c>
      <c r="H1152" s="195">
        <v>1309.5</v>
      </c>
      <c r="I1152" s="195">
        <v>1088</v>
      </c>
      <c r="J1152" s="195">
        <v>182.17</v>
      </c>
    </row>
    <row r="1153" spans="1:10">
      <c r="A1153" s="194">
        <v>5170.5</v>
      </c>
      <c r="B1153" s="194">
        <v>1884.67</v>
      </c>
      <c r="C1153" s="194">
        <v>1442.92</v>
      </c>
      <c r="D1153" s="194">
        <v>363.67</v>
      </c>
      <c r="E1153" s="194">
        <v>1277.58</v>
      </c>
      <c r="F1153" s="194">
        <v>1056.42</v>
      </c>
      <c r="G1153" s="194">
        <v>182</v>
      </c>
      <c r="H1153" s="194">
        <v>1311.25</v>
      </c>
      <c r="I1153" s="194">
        <v>1090.08</v>
      </c>
      <c r="J1153" s="194">
        <v>182</v>
      </c>
    </row>
    <row r="1154" spans="1:10">
      <c r="A1154" s="195">
        <v>5175</v>
      </c>
      <c r="B1154" s="195">
        <v>1886.33</v>
      </c>
      <c r="C1154" s="195">
        <v>1445.17</v>
      </c>
      <c r="D1154" s="195">
        <v>363.42</v>
      </c>
      <c r="E1154" s="195">
        <v>1279.25</v>
      </c>
      <c r="F1154" s="195">
        <v>1058.33</v>
      </c>
      <c r="G1154" s="195">
        <v>181.92</v>
      </c>
      <c r="H1154" s="195">
        <v>1312.92</v>
      </c>
      <c r="I1154" s="195">
        <v>1092</v>
      </c>
      <c r="J1154" s="195">
        <v>181.92</v>
      </c>
    </row>
    <row r="1155" spans="1:10">
      <c r="A1155" s="194">
        <v>5179.5</v>
      </c>
      <c r="B1155" s="194">
        <v>1888</v>
      </c>
      <c r="C1155" s="194">
        <v>1447.42</v>
      </c>
      <c r="D1155" s="194">
        <v>363.08</v>
      </c>
      <c r="E1155" s="194">
        <v>1281</v>
      </c>
      <c r="F1155" s="194">
        <v>1060.33</v>
      </c>
      <c r="G1155" s="194">
        <v>181.75</v>
      </c>
      <c r="H1155" s="194">
        <v>1314.58</v>
      </c>
      <c r="I1155" s="194">
        <v>1093.92</v>
      </c>
      <c r="J1155" s="194">
        <v>181.75</v>
      </c>
    </row>
    <row r="1156" spans="1:10">
      <c r="A1156" s="195">
        <v>5184</v>
      </c>
      <c r="B1156" s="195">
        <v>1889.67</v>
      </c>
      <c r="C1156" s="195">
        <v>1449.67</v>
      </c>
      <c r="D1156" s="195">
        <v>362.83</v>
      </c>
      <c r="E1156" s="195">
        <v>1282.67</v>
      </c>
      <c r="F1156" s="195">
        <v>1062.33</v>
      </c>
      <c r="G1156" s="195">
        <v>181.58</v>
      </c>
      <c r="H1156" s="195">
        <v>1316.25</v>
      </c>
      <c r="I1156" s="195">
        <v>1095.92</v>
      </c>
      <c r="J1156" s="195">
        <v>181.58</v>
      </c>
    </row>
    <row r="1157" spans="1:10">
      <c r="A1157" s="194">
        <v>5188.5</v>
      </c>
      <c r="B1157" s="194">
        <v>1891.42</v>
      </c>
      <c r="C1157" s="194">
        <v>1452</v>
      </c>
      <c r="D1157" s="194">
        <v>362.5</v>
      </c>
      <c r="E1157" s="194">
        <v>1284.33</v>
      </c>
      <c r="F1157" s="194">
        <v>1064.33</v>
      </c>
      <c r="G1157" s="194">
        <v>181.42</v>
      </c>
      <c r="H1157" s="194">
        <v>1318</v>
      </c>
      <c r="I1157" s="194">
        <v>1098</v>
      </c>
      <c r="J1157" s="194">
        <v>181.42</v>
      </c>
    </row>
    <row r="1158" spans="1:10">
      <c r="A1158" s="195">
        <v>5193</v>
      </c>
      <c r="B1158" s="195">
        <v>1893.08</v>
      </c>
      <c r="C1158" s="195">
        <v>1454.17</v>
      </c>
      <c r="D1158" s="195">
        <v>362.25</v>
      </c>
      <c r="E1158" s="195">
        <v>1286</v>
      </c>
      <c r="F1158" s="195">
        <v>1066.17</v>
      </c>
      <c r="G1158" s="195">
        <v>181.33</v>
      </c>
      <c r="H1158" s="195">
        <v>1319.67</v>
      </c>
      <c r="I1158" s="195">
        <v>1099.83</v>
      </c>
      <c r="J1158" s="195">
        <v>181.33</v>
      </c>
    </row>
    <row r="1159" spans="1:10">
      <c r="A1159" s="194">
        <v>5197.5</v>
      </c>
      <c r="B1159" s="194">
        <v>1894.75</v>
      </c>
      <c r="C1159" s="194">
        <v>1456.5</v>
      </c>
      <c r="D1159" s="194">
        <v>361.92</v>
      </c>
      <c r="E1159" s="194">
        <v>1287.75</v>
      </c>
      <c r="F1159" s="194">
        <v>1068.25</v>
      </c>
      <c r="G1159" s="194">
        <v>181.17</v>
      </c>
      <c r="H1159" s="194">
        <v>1321.33</v>
      </c>
      <c r="I1159" s="194">
        <v>1101.83</v>
      </c>
      <c r="J1159" s="194">
        <v>181.17</v>
      </c>
    </row>
    <row r="1160" spans="1:10">
      <c r="A1160" s="195">
        <v>5202</v>
      </c>
      <c r="B1160" s="195">
        <v>1896.42</v>
      </c>
      <c r="C1160" s="195">
        <v>1458.67</v>
      </c>
      <c r="D1160" s="195">
        <v>361.67</v>
      </c>
      <c r="E1160" s="195">
        <v>1289.42</v>
      </c>
      <c r="F1160" s="195">
        <v>1070.25</v>
      </c>
      <c r="G1160" s="195">
        <v>181</v>
      </c>
      <c r="H1160" s="195">
        <v>1323</v>
      </c>
      <c r="I1160" s="195">
        <v>1103.83</v>
      </c>
      <c r="J1160" s="195">
        <v>181</v>
      </c>
    </row>
    <row r="1161" spans="1:10">
      <c r="A1161" s="194">
        <v>5206.5</v>
      </c>
      <c r="B1161" s="194">
        <v>1898.17</v>
      </c>
      <c r="C1161" s="194">
        <v>1461.08</v>
      </c>
      <c r="D1161" s="194">
        <v>361.33</v>
      </c>
      <c r="E1161" s="194">
        <v>1291.08</v>
      </c>
      <c r="F1161" s="194">
        <v>1072.25</v>
      </c>
      <c r="G1161" s="194">
        <v>180.83</v>
      </c>
      <c r="H1161" s="194">
        <v>1324.75</v>
      </c>
      <c r="I1161" s="194">
        <v>1105.92</v>
      </c>
      <c r="J1161" s="194">
        <v>180.83</v>
      </c>
    </row>
    <row r="1162" spans="1:10">
      <c r="A1162" s="195">
        <v>5211</v>
      </c>
      <c r="B1162" s="195">
        <v>1899.83</v>
      </c>
      <c r="C1162" s="195">
        <v>1463.25</v>
      </c>
      <c r="D1162" s="195">
        <v>361.08</v>
      </c>
      <c r="E1162" s="195">
        <v>1292.75</v>
      </c>
      <c r="F1162" s="195">
        <v>1074.08</v>
      </c>
      <c r="G1162" s="195">
        <v>180.75</v>
      </c>
      <c r="H1162" s="195">
        <v>1326.42</v>
      </c>
      <c r="I1162" s="195">
        <v>1107.75</v>
      </c>
      <c r="J1162" s="195">
        <v>180.75</v>
      </c>
    </row>
    <row r="1163" spans="1:10">
      <c r="A1163" s="194">
        <v>5215.5</v>
      </c>
      <c r="B1163" s="194">
        <v>1901.5</v>
      </c>
      <c r="C1163" s="194">
        <v>1465.5</v>
      </c>
      <c r="D1163" s="194">
        <v>360.75</v>
      </c>
      <c r="E1163" s="194">
        <v>1294.5</v>
      </c>
      <c r="F1163" s="194">
        <v>1076.17</v>
      </c>
      <c r="G1163" s="194">
        <v>180.58</v>
      </c>
      <c r="H1163" s="194">
        <v>1328.08</v>
      </c>
      <c r="I1163" s="194">
        <v>1109.75</v>
      </c>
      <c r="J1163" s="194">
        <v>180.58</v>
      </c>
    </row>
    <row r="1164" spans="1:10">
      <c r="A1164" s="195">
        <v>5220</v>
      </c>
      <c r="B1164" s="195">
        <v>1903.17</v>
      </c>
      <c r="C1164" s="195">
        <v>1467.75</v>
      </c>
      <c r="D1164" s="195">
        <v>360.5</v>
      </c>
      <c r="E1164" s="195">
        <v>1296.17</v>
      </c>
      <c r="F1164" s="195">
        <v>1078.17</v>
      </c>
      <c r="G1164" s="195">
        <v>180.42</v>
      </c>
      <c r="H1164" s="195">
        <v>1329.75</v>
      </c>
      <c r="I1164" s="195">
        <v>1111.75</v>
      </c>
      <c r="J1164" s="195">
        <v>180.42</v>
      </c>
    </row>
    <row r="1165" spans="1:10">
      <c r="A1165" s="194">
        <v>5224.5</v>
      </c>
      <c r="B1165" s="194">
        <v>1904.92</v>
      </c>
      <c r="C1165" s="194">
        <v>1470.08</v>
      </c>
      <c r="D1165" s="194">
        <v>360.17</v>
      </c>
      <c r="E1165" s="194">
        <v>1297.83</v>
      </c>
      <c r="F1165" s="194">
        <v>1080.08</v>
      </c>
      <c r="G1165" s="194">
        <v>180.25</v>
      </c>
      <c r="H1165" s="194">
        <v>1331.5</v>
      </c>
      <c r="I1165" s="194">
        <v>1113.75</v>
      </c>
      <c r="J1165" s="194">
        <v>180.25</v>
      </c>
    </row>
    <row r="1166" spans="1:10">
      <c r="A1166" s="195">
        <v>5229</v>
      </c>
      <c r="B1166" s="195">
        <v>1906.58</v>
      </c>
      <c r="C1166" s="195">
        <v>1472.33</v>
      </c>
      <c r="D1166" s="195">
        <v>359.92</v>
      </c>
      <c r="E1166" s="195">
        <v>1299.5</v>
      </c>
      <c r="F1166" s="195">
        <v>1082</v>
      </c>
      <c r="G1166" s="195">
        <v>180.17</v>
      </c>
      <c r="H1166" s="195">
        <v>1333.17</v>
      </c>
      <c r="I1166" s="195">
        <v>1115.67</v>
      </c>
      <c r="J1166" s="195">
        <v>180.17</v>
      </c>
    </row>
    <row r="1167" spans="1:10">
      <c r="A1167" s="194">
        <v>5233.5</v>
      </c>
      <c r="B1167" s="194">
        <v>1908.25</v>
      </c>
      <c r="C1167" s="194">
        <v>1474.58</v>
      </c>
      <c r="D1167" s="194">
        <v>359.58</v>
      </c>
      <c r="E1167" s="194">
        <v>1301.25</v>
      </c>
      <c r="F1167" s="194">
        <v>1084.08</v>
      </c>
      <c r="G1167" s="194">
        <v>180</v>
      </c>
      <c r="H1167" s="194">
        <v>1334.83</v>
      </c>
      <c r="I1167" s="194">
        <v>1117.67</v>
      </c>
      <c r="J1167" s="194">
        <v>180</v>
      </c>
    </row>
    <row r="1168" spans="1:10">
      <c r="A1168" s="195">
        <v>5238</v>
      </c>
      <c r="B1168" s="195">
        <v>1909.92</v>
      </c>
      <c r="C1168" s="195">
        <v>1476.92</v>
      </c>
      <c r="D1168" s="195">
        <v>359.25</v>
      </c>
      <c r="E1168" s="195">
        <v>1302.92</v>
      </c>
      <c r="F1168" s="195">
        <v>1086.08</v>
      </c>
      <c r="G1168" s="195">
        <v>179.83</v>
      </c>
      <c r="H1168" s="195">
        <v>1336.5</v>
      </c>
      <c r="I1168" s="195">
        <v>1119.67</v>
      </c>
      <c r="J1168" s="195">
        <v>179.83</v>
      </c>
    </row>
    <row r="1169" spans="1:10">
      <c r="A1169" s="194">
        <v>5242.5</v>
      </c>
      <c r="B1169" s="194">
        <v>1911.58</v>
      </c>
      <c r="C1169" s="194">
        <v>1479.08</v>
      </c>
      <c r="D1169" s="194">
        <v>359</v>
      </c>
      <c r="E1169" s="194">
        <v>1304.58</v>
      </c>
      <c r="F1169" s="194">
        <v>1088</v>
      </c>
      <c r="G1169" s="194">
        <v>179.67</v>
      </c>
      <c r="H1169" s="194">
        <v>1338.17</v>
      </c>
      <c r="I1169" s="194">
        <v>1121.58</v>
      </c>
      <c r="J1169" s="194">
        <v>179.67</v>
      </c>
    </row>
    <row r="1170" spans="1:10">
      <c r="A1170" s="195">
        <v>5247</v>
      </c>
      <c r="B1170" s="195">
        <v>1913.33</v>
      </c>
      <c r="C1170" s="195">
        <v>1481.42</v>
      </c>
      <c r="D1170" s="195">
        <v>358.67</v>
      </c>
      <c r="E1170" s="195">
        <v>1306.25</v>
      </c>
      <c r="F1170" s="195">
        <v>1089.92</v>
      </c>
      <c r="G1170" s="195">
        <v>179.58</v>
      </c>
      <c r="H1170" s="195">
        <v>1339.92</v>
      </c>
      <c r="I1170" s="195">
        <v>1123.58</v>
      </c>
      <c r="J1170" s="195">
        <v>179.58</v>
      </c>
    </row>
    <row r="1171" spans="1:10">
      <c r="A1171" s="194">
        <v>5251.5</v>
      </c>
      <c r="B1171" s="194">
        <v>1915</v>
      </c>
      <c r="C1171" s="194">
        <v>1483.67</v>
      </c>
      <c r="D1171" s="194">
        <v>358.42</v>
      </c>
      <c r="E1171" s="194">
        <v>1307.92</v>
      </c>
      <c r="F1171" s="194">
        <v>1091.92</v>
      </c>
      <c r="G1171" s="194">
        <v>179.42</v>
      </c>
      <c r="H1171" s="194">
        <v>1341.58</v>
      </c>
      <c r="I1171" s="194">
        <v>1125.58</v>
      </c>
      <c r="J1171" s="194">
        <v>179.42</v>
      </c>
    </row>
    <row r="1172" spans="1:10">
      <c r="A1172" s="195">
        <v>5256</v>
      </c>
      <c r="B1172" s="195">
        <v>1916.67</v>
      </c>
      <c r="C1172" s="195">
        <v>1485.92</v>
      </c>
      <c r="D1172" s="195">
        <v>358.08</v>
      </c>
      <c r="E1172" s="195">
        <v>1309.67</v>
      </c>
      <c r="F1172" s="195">
        <v>1093.92</v>
      </c>
      <c r="G1172" s="195">
        <v>179.25</v>
      </c>
      <c r="H1172" s="195">
        <v>1343.25</v>
      </c>
      <c r="I1172" s="195">
        <v>1127.5</v>
      </c>
      <c r="J1172" s="195">
        <v>179.25</v>
      </c>
    </row>
    <row r="1173" spans="1:10">
      <c r="A1173" s="194">
        <v>5260.5</v>
      </c>
      <c r="B1173" s="194">
        <v>1918.33</v>
      </c>
      <c r="C1173" s="194">
        <v>1488.17</v>
      </c>
      <c r="D1173" s="194">
        <v>357.83</v>
      </c>
      <c r="E1173" s="194">
        <v>1311.33</v>
      </c>
      <c r="F1173" s="194">
        <v>1095.92</v>
      </c>
      <c r="G1173" s="194">
        <v>179.08</v>
      </c>
      <c r="H1173" s="194">
        <v>1344.92</v>
      </c>
      <c r="I1173" s="194">
        <v>1129.5</v>
      </c>
      <c r="J1173" s="194">
        <v>179.08</v>
      </c>
    </row>
    <row r="1174" spans="1:10">
      <c r="A1174" s="195">
        <v>5265</v>
      </c>
      <c r="B1174" s="195">
        <v>1920.08</v>
      </c>
      <c r="C1174" s="195">
        <v>1490.5</v>
      </c>
      <c r="D1174" s="195">
        <v>357.5</v>
      </c>
      <c r="E1174" s="195">
        <v>1313</v>
      </c>
      <c r="F1174" s="195">
        <v>1097.83</v>
      </c>
      <c r="G1174" s="195">
        <v>179</v>
      </c>
      <c r="H1174" s="195">
        <v>1346.67</v>
      </c>
      <c r="I1174" s="195">
        <v>1131.5</v>
      </c>
      <c r="J1174" s="195">
        <v>179</v>
      </c>
    </row>
    <row r="1175" spans="1:10">
      <c r="A1175" s="194">
        <v>5269.5</v>
      </c>
      <c r="B1175" s="194">
        <v>1921.75</v>
      </c>
      <c r="C1175" s="194">
        <v>1492.75</v>
      </c>
      <c r="D1175" s="194">
        <v>357.25</v>
      </c>
      <c r="E1175" s="194">
        <v>1314.67</v>
      </c>
      <c r="F1175" s="194">
        <v>1099.83</v>
      </c>
      <c r="G1175" s="194">
        <v>178.83</v>
      </c>
      <c r="H1175" s="194">
        <v>1348.33</v>
      </c>
      <c r="I1175" s="194">
        <v>1133.5</v>
      </c>
      <c r="J1175" s="194">
        <v>178.83</v>
      </c>
    </row>
    <row r="1176" spans="1:10">
      <c r="A1176" s="195">
        <v>5274</v>
      </c>
      <c r="B1176" s="195">
        <v>1923.42</v>
      </c>
      <c r="C1176" s="195">
        <v>1495</v>
      </c>
      <c r="D1176" s="195">
        <v>356.92</v>
      </c>
      <c r="E1176" s="195">
        <v>1316.42</v>
      </c>
      <c r="F1176" s="195">
        <v>1101.83</v>
      </c>
      <c r="G1176" s="195">
        <v>178.67</v>
      </c>
      <c r="H1176" s="195">
        <v>1350</v>
      </c>
      <c r="I1176" s="195">
        <v>1135.42</v>
      </c>
      <c r="J1176" s="195">
        <v>178.67</v>
      </c>
    </row>
    <row r="1177" spans="1:10">
      <c r="A1177" s="194">
        <v>5278.5</v>
      </c>
      <c r="B1177" s="194">
        <v>1925.08</v>
      </c>
      <c r="C1177" s="194">
        <v>1497.17</v>
      </c>
      <c r="D1177" s="194">
        <v>356.67</v>
      </c>
      <c r="E1177" s="194">
        <v>1318.08</v>
      </c>
      <c r="F1177" s="194">
        <v>1103.83</v>
      </c>
      <c r="G1177" s="194">
        <v>178.5</v>
      </c>
      <c r="H1177" s="194">
        <v>1351.67</v>
      </c>
      <c r="I1177" s="194">
        <v>1137.42</v>
      </c>
      <c r="J1177" s="194">
        <v>178.5</v>
      </c>
    </row>
    <row r="1178" spans="1:10">
      <c r="A1178" s="195">
        <v>5283</v>
      </c>
      <c r="B1178" s="195">
        <v>1926.83</v>
      </c>
      <c r="C1178" s="195">
        <v>1499.58</v>
      </c>
      <c r="D1178" s="195">
        <v>356.33</v>
      </c>
      <c r="E1178" s="195">
        <v>1319.75</v>
      </c>
      <c r="F1178" s="195">
        <v>1105.75</v>
      </c>
      <c r="G1178" s="195">
        <v>178.42</v>
      </c>
      <c r="H1178" s="195">
        <v>1353.42</v>
      </c>
      <c r="I1178" s="195">
        <v>1139.42</v>
      </c>
      <c r="J1178" s="195">
        <v>178.42</v>
      </c>
    </row>
    <row r="1179" spans="1:10">
      <c r="A1179" s="194">
        <v>5287.5</v>
      </c>
      <c r="B1179" s="194">
        <v>1928.5</v>
      </c>
      <c r="C1179" s="194">
        <v>1501.75</v>
      </c>
      <c r="D1179" s="194">
        <v>356.08</v>
      </c>
      <c r="E1179" s="194">
        <v>1321.42</v>
      </c>
      <c r="F1179" s="194">
        <v>1107.67</v>
      </c>
      <c r="G1179" s="194">
        <v>178.25</v>
      </c>
      <c r="H1179" s="194">
        <v>1355.08</v>
      </c>
      <c r="I1179" s="194">
        <v>1141.33</v>
      </c>
      <c r="J1179" s="194">
        <v>178.25</v>
      </c>
    </row>
    <row r="1180" spans="1:10">
      <c r="A1180" s="195">
        <v>5292</v>
      </c>
      <c r="B1180" s="195">
        <v>1930.17</v>
      </c>
      <c r="C1180" s="195">
        <v>1504.08</v>
      </c>
      <c r="D1180" s="195">
        <v>355.75</v>
      </c>
      <c r="E1180" s="195">
        <v>1323.17</v>
      </c>
      <c r="F1180" s="195">
        <v>1109.75</v>
      </c>
      <c r="G1180" s="195">
        <v>178.08</v>
      </c>
      <c r="H1180" s="195">
        <v>1356.75</v>
      </c>
      <c r="I1180" s="195">
        <v>1143.33</v>
      </c>
      <c r="J1180" s="195">
        <v>178.08</v>
      </c>
    </row>
    <row r="1181" spans="1:10">
      <c r="A1181" s="194">
        <v>5296.5</v>
      </c>
      <c r="B1181" s="194">
        <v>1931.83</v>
      </c>
      <c r="C1181" s="194">
        <v>1506.25</v>
      </c>
      <c r="D1181" s="194">
        <v>355.5</v>
      </c>
      <c r="E1181" s="194">
        <v>1324.83</v>
      </c>
      <c r="F1181" s="194">
        <v>1111.75</v>
      </c>
      <c r="G1181" s="194">
        <v>177.92</v>
      </c>
      <c r="H1181" s="194">
        <v>1358.42</v>
      </c>
      <c r="I1181" s="194">
        <v>1145.33</v>
      </c>
      <c r="J1181" s="194">
        <v>177.92</v>
      </c>
    </row>
    <row r="1182" spans="1:10">
      <c r="A1182" s="195">
        <v>5301</v>
      </c>
      <c r="B1182" s="195">
        <v>1933.58</v>
      </c>
      <c r="C1182" s="195">
        <v>1508.67</v>
      </c>
      <c r="D1182" s="195">
        <v>355.17</v>
      </c>
      <c r="E1182" s="195">
        <v>1326.5</v>
      </c>
      <c r="F1182" s="195">
        <v>1113.75</v>
      </c>
      <c r="G1182" s="195">
        <v>177.75</v>
      </c>
      <c r="H1182" s="195">
        <v>1360.17</v>
      </c>
      <c r="I1182" s="195">
        <v>1147.42</v>
      </c>
      <c r="J1182" s="195">
        <v>177.75</v>
      </c>
    </row>
    <row r="1183" spans="1:10">
      <c r="A1183" s="194">
        <v>5305.5</v>
      </c>
      <c r="B1183" s="194">
        <v>1935.25</v>
      </c>
      <c r="C1183" s="194">
        <v>1510.83</v>
      </c>
      <c r="D1183" s="194">
        <v>354.92</v>
      </c>
      <c r="E1183" s="194">
        <v>1328.17</v>
      </c>
      <c r="F1183" s="194">
        <v>1115.58</v>
      </c>
      <c r="G1183" s="194">
        <v>177.67</v>
      </c>
      <c r="H1183" s="194">
        <v>1361.83</v>
      </c>
      <c r="I1183" s="194">
        <v>1149.25</v>
      </c>
      <c r="J1183" s="194">
        <v>177.67</v>
      </c>
    </row>
    <row r="1184" spans="1:10">
      <c r="A1184" s="195">
        <v>5310</v>
      </c>
      <c r="B1184" s="195">
        <v>1936.92</v>
      </c>
      <c r="C1184" s="195">
        <v>1513.08</v>
      </c>
      <c r="D1184" s="195">
        <v>354.58</v>
      </c>
      <c r="E1184" s="195">
        <v>1329.92</v>
      </c>
      <c r="F1184" s="195">
        <v>1117.67</v>
      </c>
      <c r="G1184" s="195">
        <v>177.5</v>
      </c>
      <c r="H1184" s="195">
        <v>1363.5</v>
      </c>
      <c r="I1184" s="195">
        <v>1151.25</v>
      </c>
      <c r="J1184" s="195">
        <v>177.5</v>
      </c>
    </row>
    <row r="1185" spans="1:10">
      <c r="A1185" s="194">
        <v>5314.5</v>
      </c>
      <c r="B1185" s="194">
        <v>1938.58</v>
      </c>
      <c r="C1185" s="194">
        <v>1515.33</v>
      </c>
      <c r="D1185" s="194">
        <v>354.33</v>
      </c>
      <c r="E1185" s="194">
        <v>1331.58</v>
      </c>
      <c r="F1185" s="194">
        <v>1119.67</v>
      </c>
      <c r="G1185" s="194">
        <v>177.33</v>
      </c>
      <c r="H1185" s="194">
        <v>1365.17</v>
      </c>
      <c r="I1185" s="194">
        <v>1153.25</v>
      </c>
      <c r="J1185" s="194">
        <v>177.33</v>
      </c>
    </row>
    <row r="1186" spans="1:10">
      <c r="A1186" s="195">
        <v>5319</v>
      </c>
      <c r="B1186" s="195">
        <v>1940.33</v>
      </c>
      <c r="C1186" s="195">
        <v>1517.67</v>
      </c>
      <c r="D1186" s="195">
        <v>354</v>
      </c>
      <c r="E1186" s="195">
        <v>1333.25</v>
      </c>
      <c r="F1186" s="195">
        <v>1121.58</v>
      </c>
      <c r="G1186" s="195">
        <v>177.17</v>
      </c>
      <c r="H1186" s="195">
        <v>1366.92</v>
      </c>
      <c r="I1186" s="195">
        <v>1155.25</v>
      </c>
      <c r="J1186" s="195">
        <v>177.17</v>
      </c>
    </row>
    <row r="1187" spans="1:10">
      <c r="A1187" s="194">
        <v>5323.5</v>
      </c>
      <c r="B1187" s="194">
        <v>1942</v>
      </c>
      <c r="C1187" s="194">
        <v>1519.92</v>
      </c>
      <c r="D1187" s="194">
        <v>353.75</v>
      </c>
      <c r="E1187" s="194">
        <v>1334.92</v>
      </c>
      <c r="F1187" s="194">
        <v>1123.5</v>
      </c>
      <c r="G1187" s="194">
        <v>177.08</v>
      </c>
      <c r="H1187" s="194">
        <v>1368.58</v>
      </c>
      <c r="I1187" s="194">
        <v>1157.17</v>
      </c>
      <c r="J1187" s="194">
        <v>177.08</v>
      </c>
    </row>
    <row r="1188" spans="1:10">
      <c r="A1188" s="195">
        <v>5328</v>
      </c>
      <c r="B1188" s="195">
        <v>1943.67</v>
      </c>
      <c r="C1188" s="195">
        <v>1522.17</v>
      </c>
      <c r="D1188" s="195">
        <v>353.42</v>
      </c>
      <c r="E1188" s="195">
        <v>1336.67</v>
      </c>
      <c r="F1188" s="195">
        <v>1125.58</v>
      </c>
      <c r="G1188" s="195">
        <v>176.92</v>
      </c>
      <c r="H1188" s="195">
        <v>1370.25</v>
      </c>
      <c r="I1188" s="195">
        <v>1159.17</v>
      </c>
      <c r="J1188" s="195">
        <v>176.92</v>
      </c>
    </row>
    <row r="1189" spans="1:10">
      <c r="A1189" s="194">
        <v>5332.5</v>
      </c>
      <c r="B1189" s="194">
        <v>1945.33</v>
      </c>
      <c r="C1189" s="194">
        <v>1524.33</v>
      </c>
      <c r="D1189" s="194">
        <v>353.17</v>
      </c>
      <c r="E1189" s="194">
        <v>1338.33</v>
      </c>
      <c r="F1189" s="194">
        <v>1127.58</v>
      </c>
      <c r="G1189" s="194">
        <v>176.75</v>
      </c>
      <c r="H1189" s="194">
        <v>1371.92</v>
      </c>
      <c r="I1189" s="194">
        <v>1161.17</v>
      </c>
      <c r="J1189" s="194">
        <v>176.75</v>
      </c>
    </row>
    <row r="1190" spans="1:10">
      <c r="A1190" s="195">
        <v>5337</v>
      </c>
      <c r="B1190" s="195">
        <v>1947.08</v>
      </c>
      <c r="C1190" s="195">
        <v>1526.75</v>
      </c>
      <c r="D1190" s="195">
        <v>352.83</v>
      </c>
      <c r="E1190" s="195">
        <v>1340</v>
      </c>
      <c r="F1190" s="195">
        <v>1129.5</v>
      </c>
      <c r="G1190" s="195">
        <v>176.58</v>
      </c>
      <c r="H1190" s="195">
        <v>1373.67</v>
      </c>
      <c r="I1190" s="195">
        <v>1163.17</v>
      </c>
      <c r="J1190" s="195">
        <v>176.58</v>
      </c>
    </row>
    <row r="1191" spans="1:10">
      <c r="A1191" s="194">
        <v>5341.5</v>
      </c>
      <c r="B1191" s="194">
        <v>1948.75</v>
      </c>
      <c r="C1191" s="194">
        <v>1528.92</v>
      </c>
      <c r="D1191" s="194">
        <v>352.58</v>
      </c>
      <c r="E1191" s="194">
        <v>1341.67</v>
      </c>
      <c r="F1191" s="194">
        <v>1131.42</v>
      </c>
      <c r="G1191" s="194">
        <v>176.5</v>
      </c>
      <c r="H1191" s="194">
        <v>1375.33</v>
      </c>
      <c r="I1191" s="194">
        <v>1165.08</v>
      </c>
      <c r="J1191" s="194">
        <v>176.5</v>
      </c>
    </row>
    <row r="1192" spans="1:10">
      <c r="A1192" s="195">
        <v>5346</v>
      </c>
      <c r="B1192" s="195">
        <v>1950.42</v>
      </c>
      <c r="C1192" s="195">
        <v>1531.25</v>
      </c>
      <c r="D1192" s="195">
        <v>352.25</v>
      </c>
      <c r="E1192" s="195">
        <v>1343.42</v>
      </c>
      <c r="F1192" s="195">
        <v>1133.5</v>
      </c>
      <c r="G1192" s="195">
        <v>176.33</v>
      </c>
      <c r="H1192" s="195">
        <v>1377</v>
      </c>
      <c r="I1192" s="195">
        <v>1167.08</v>
      </c>
      <c r="J1192" s="195">
        <v>176.33</v>
      </c>
    </row>
    <row r="1193" spans="1:10">
      <c r="A1193" s="194">
        <v>5350.5</v>
      </c>
      <c r="B1193" s="194">
        <v>1952.08</v>
      </c>
      <c r="C1193" s="194">
        <v>1533.42</v>
      </c>
      <c r="D1193" s="194">
        <v>352</v>
      </c>
      <c r="E1193" s="194">
        <v>1345.08</v>
      </c>
      <c r="F1193" s="194">
        <v>1135.42</v>
      </c>
      <c r="G1193" s="194">
        <v>176.17</v>
      </c>
      <c r="H1193" s="194">
        <v>1378.67</v>
      </c>
      <c r="I1193" s="194">
        <v>1169</v>
      </c>
      <c r="J1193" s="194">
        <v>176.17</v>
      </c>
    </row>
    <row r="1194" spans="1:10">
      <c r="A1194" s="195">
        <v>5355</v>
      </c>
      <c r="B1194" s="195">
        <v>1953.75</v>
      </c>
      <c r="C1194" s="195">
        <v>1535.75</v>
      </c>
      <c r="D1194" s="195">
        <v>351.67</v>
      </c>
      <c r="E1194" s="195">
        <v>1346.75</v>
      </c>
      <c r="F1194" s="195">
        <v>1137.42</v>
      </c>
      <c r="G1194" s="195">
        <v>176</v>
      </c>
      <c r="H1194" s="195">
        <v>1380.33</v>
      </c>
      <c r="I1194" s="195">
        <v>1171</v>
      </c>
      <c r="J1194" s="195">
        <v>176</v>
      </c>
    </row>
    <row r="1195" spans="1:10">
      <c r="A1195" s="194">
        <v>5359.5</v>
      </c>
      <c r="B1195" s="194">
        <v>1955.5</v>
      </c>
      <c r="C1195" s="194">
        <v>1538</v>
      </c>
      <c r="D1195" s="194">
        <v>351.42</v>
      </c>
      <c r="E1195" s="194">
        <v>1348.42</v>
      </c>
      <c r="F1195" s="194">
        <v>1139.33</v>
      </c>
      <c r="G1195" s="194">
        <v>175.92</v>
      </c>
      <c r="H1195" s="194">
        <v>1382.08</v>
      </c>
      <c r="I1195" s="194">
        <v>1173</v>
      </c>
      <c r="J1195" s="194">
        <v>175.92</v>
      </c>
    </row>
    <row r="1196" spans="1:10">
      <c r="A1196" s="195">
        <v>5364</v>
      </c>
      <c r="B1196" s="195">
        <v>1957.17</v>
      </c>
      <c r="C1196" s="195">
        <v>1540.25</v>
      </c>
      <c r="D1196" s="195">
        <v>351.08</v>
      </c>
      <c r="E1196" s="195">
        <v>1350.08</v>
      </c>
      <c r="F1196" s="195">
        <v>1141.25</v>
      </c>
      <c r="G1196" s="195">
        <v>175.75</v>
      </c>
      <c r="H1196" s="195">
        <v>1383.75</v>
      </c>
      <c r="I1196" s="195">
        <v>1174.92</v>
      </c>
      <c r="J1196" s="195">
        <v>175.75</v>
      </c>
    </row>
    <row r="1197" spans="1:10">
      <c r="A1197" s="194">
        <v>5368.5</v>
      </c>
      <c r="B1197" s="194">
        <v>1958.83</v>
      </c>
      <c r="C1197" s="194">
        <v>1542.5</v>
      </c>
      <c r="D1197" s="194">
        <v>350.83</v>
      </c>
      <c r="E1197" s="194">
        <v>1351.83</v>
      </c>
      <c r="F1197" s="194">
        <v>1143.33</v>
      </c>
      <c r="G1197" s="194">
        <v>175.58</v>
      </c>
      <c r="H1197" s="194">
        <v>1385.42</v>
      </c>
      <c r="I1197" s="194">
        <v>1176.92</v>
      </c>
      <c r="J1197" s="194">
        <v>175.58</v>
      </c>
    </row>
    <row r="1198" spans="1:10">
      <c r="A1198" s="195">
        <v>5373</v>
      </c>
      <c r="B1198" s="195">
        <v>1960.5</v>
      </c>
      <c r="C1198" s="195">
        <v>1544.75</v>
      </c>
      <c r="D1198" s="195">
        <v>350.5</v>
      </c>
      <c r="E1198" s="195">
        <v>1353.5</v>
      </c>
      <c r="F1198" s="195">
        <v>1145.33</v>
      </c>
      <c r="G1198" s="195">
        <v>175.42</v>
      </c>
      <c r="H1198" s="195">
        <v>1387.08</v>
      </c>
      <c r="I1198" s="195">
        <v>1178.92</v>
      </c>
      <c r="J1198" s="195">
        <v>175.42</v>
      </c>
    </row>
    <row r="1199" spans="1:10">
      <c r="A1199" s="194">
        <v>5377.5</v>
      </c>
      <c r="B1199" s="194">
        <v>1962.25</v>
      </c>
      <c r="C1199" s="194">
        <v>1547.08</v>
      </c>
      <c r="D1199" s="194">
        <v>350.25</v>
      </c>
      <c r="E1199" s="194">
        <v>1355.17</v>
      </c>
      <c r="F1199" s="194">
        <v>1147.25</v>
      </c>
      <c r="G1199" s="194">
        <v>175.33</v>
      </c>
      <c r="H1199" s="194">
        <v>1388.83</v>
      </c>
      <c r="I1199" s="194">
        <v>1180.92</v>
      </c>
      <c r="J1199" s="194">
        <v>175.33</v>
      </c>
    </row>
    <row r="1200" spans="1:10">
      <c r="A1200" s="195">
        <v>5382</v>
      </c>
      <c r="B1200" s="195">
        <v>1963.92</v>
      </c>
      <c r="C1200" s="195">
        <v>1549.33</v>
      </c>
      <c r="D1200" s="195">
        <v>349.92</v>
      </c>
      <c r="E1200" s="195">
        <v>1356.83</v>
      </c>
      <c r="F1200" s="195">
        <v>1149.17</v>
      </c>
      <c r="G1200" s="195">
        <v>175.17</v>
      </c>
      <c r="H1200" s="195">
        <v>1390.5</v>
      </c>
      <c r="I1200" s="195">
        <v>1182.83</v>
      </c>
      <c r="J1200" s="195">
        <v>175.17</v>
      </c>
    </row>
    <row r="1201" spans="1:10">
      <c r="A1201" s="194">
        <v>5386.5</v>
      </c>
      <c r="B1201" s="194">
        <v>1965.58</v>
      </c>
      <c r="C1201" s="194">
        <v>1551.67</v>
      </c>
      <c r="D1201" s="194">
        <v>349.58</v>
      </c>
      <c r="E1201" s="194">
        <v>1358.58</v>
      </c>
      <c r="F1201" s="194">
        <v>1151.25</v>
      </c>
      <c r="G1201" s="194">
        <v>175</v>
      </c>
      <c r="H1201" s="194">
        <v>1392.17</v>
      </c>
      <c r="I1201" s="194">
        <v>1184.83</v>
      </c>
      <c r="J1201" s="194">
        <v>175</v>
      </c>
    </row>
    <row r="1202" spans="1:10">
      <c r="A1202" s="195">
        <v>5391</v>
      </c>
      <c r="B1202" s="195">
        <v>1967.25</v>
      </c>
      <c r="C1202" s="195">
        <v>1553.83</v>
      </c>
      <c r="D1202" s="195">
        <v>349.33</v>
      </c>
      <c r="E1202" s="195">
        <v>1360.25</v>
      </c>
      <c r="F1202" s="195">
        <v>1153.25</v>
      </c>
      <c r="G1202" s="195">
        <v>174.83</v>
      </c>
      <c r="H1202" s="195">
        <v>1393.83</v>
      </c>
      <c r="I1202" s="195">
        <v>1186.83</v>
      </c>
      <c r="J1202" s="195">
        <v>174.83</v>
      </c>
    </row>
    <row r="1203" spans="1:10">
      <c r="A1203" s="194">
        <v>5395.5</v>
      </c>
      <c r="B1203" s="194">
        <v>1969</v>
      </c>
      <c r="C1203" s="194">
        <v>1556.17</v>
      </c>
      <c r="D1203" s="194">
        <v>349</v>
      </c>
      <c r="E1203" s="194">
        <v>1361.92</v>
      </c>
      <c r="F1203" s="194">
        <v>1155.08</v>
      </c>
      <c r="G1203" s="194">
        <v>174.75</v>
      </c>
      <c r="H1203" s="194">
        <v>1395.58</v>
      </c>
      <c r="I1203" s="194">
        <v>1188.75</v>
      </c>
      <c r="J1203" s="194">
        <v>174.75</v>
      </c>
    </row>
    <row r="1204" spans="1:10">
      <c r="A1204" s="195">
        <v>5400</v>
      </c>
      <c r="B1204" s="195">
        <v>1970.67</v>
      </c>
      <c r="C1204" s="195">
        <v>1558.42</v>
      </c>
      <c r="D1204" s="195">
        <v>348.75</v>
      </c>
      <c r="E1204" s="195">
        <v>1363.58</v>
      </c>
      <c r="F1204" s="195">
        <v>1157.08</v>
      </c>
      <c r="G1204" s="195">
        <v>174.58</v>
      </c>
      <c r="H1204" s="195">
        <v>1397.25</v>
      </c>
      <c r="I1204" s="195">
        <v>1190.75</v>
      </c>
      <c r="J1204" s="195">
        <v>174.58</v>
      </c>
    </row>
    <row r="1205" spans="1:10">
      <c r="A1205" s="194">
        <v>5404.5</v>
      </c>
      <c r="B1205" s="194">
        <v>1972.33</v>
      </c>
      <c r="C1205" s="194">
        <v>1560.67</v>
      </c>
      <c r="D1205" s="194">
        <v>348.42</v>
      </c>
      <c r="E1205" s="194">
        <v>1365.33</v>
      </c>
      <c r="F1205" s="194">
        <v>1159.17</v>
      </c>
      <c r="G1205" s="194">
        <v>174.42</v>
      </c>
      <c r="H1205" s="194">
        <v>1398.92</v>
      </c>
      <c r="I1205" s="194">
        <v>1192.75</v>
      </c>
      <c r="J1205" s="194">
        <v>174.42</v>
      </c>
    </row>
    <row r="1206" spans="1:10">
      <c r="A1206" s="195">
        <v>5409</v>
      </c>
      <c r="B1206" s="195">
        <v>1974</v>
      </c>
      <c r="C1206" s="195">
        <v>1562.92</v>
      </c>
      <c r="D1206" s="195">
        <v>348.17</v>
      </c>
      <c r="E1206" s="195">
        <v>1367</v>
      </c>
      <c r="F1206" s="195">
        <v>1161.17</v>
      </c>
      <c r="G1206" s="195">
        <v>174.25</v>
      </c>
      <c r="H1206" s="195">
        <v>1400.58</v>
      </c>
      <c r="I1206" s="195">
        <v>1194.75</v>
      </c>
      <c r="J1206" s="195">
        <v>174.25</v>
      </c>
    </row>
    <row r="1207" spans="1:10">
      <c r="A1207" s="194">
        <v>5413.5</v>
      </c>
      <c r="B1207" s="194">
        <v>1975.75</v>
      </c>
      <c r="C1207" s="194">
        <v>1565.25</v>
      </c>
      <c r="D1207" s="194">
        <v>347.83</v>
      </c>
      <c r="E1207" s="194">
        <v>1368.67</v>
      </c>
      <c r="F1207" s="194">
        <v>1163</v>
      </c>
      <c r="G1207" s="194">
        <v>174.17</v>
      </c>
      <c r="H1207" s="194">
        <v>1402.33</v>
      </c>
      <c r="I1207" s="194">
        <v>1196.67</v>
      </c>
      <c r="J1207" s="194">
        <v>174.17</v>
      </c>
    </row>
    <row r="1208" spans="1:10">
      <c r="A1208" s="195">
        <v>5418</v>
      </c>
      <c r="B1208" s="195">
        <v>1977.42</v>
      </c>
      <c r="C1208" s="195">
        <v>1567.42</v>
      </c>
      <c r="D1208" s="195">
        <v>347.58</v>
      </c>
      <c r="E1208" s="195">
        <v>1370.33</v>
      </c>
      <c r="F1208" s="195">
        <v>1165</v>
      </c>
      <c r="G1208" s="195">
        <v>174</v>
      </c>
      <c r="H1208" s="195">
        <v>1404</v>
      </c>
      <c r="I1208" s="195">
        <v>1198.67</v>
      </c>
      <c r="J1208" s="195">
        <v>174</v>
      </c>
    </row>
    <row r="1209" spans="1:10">
      <c r="A1209" s="194">
        <v>5422.5</v>
      </c>
      <c r="B1209" s="194">
        <v>1979.08</v>
      </c>
      <c r="C1209" s="194">
        <v>1569.75</v>
      </c>
      <c r="D1209" s="194">
        <v>347.25</v>
      </c>
      <c r="E1209" s="194">
        <v>1372.08</v>
      </c>
      <c r="F1209" s="194">
        <v>1167.08</v>
      </c>
      <c r="G1209" s="194">
        <v>173.83</v>
      </c>
      <c r="H1209" s="194">
        <v>1405.67</v>
      </c>
      <c r="I1209" s="194">
        <v>1200.67</v>
      </c>
      <c r="J1209" s="194">
        <v>173.83</v>
      </c>
    </row>
    <row r="1210" spans="1:10">
      <c r="A1210" s="195">
        <v>5427</v>
      </c>
      <c r="B1210" s="195">
        <v>1980.75</v>
      </c>
      <c r="C1210" s="195">
        <v>1571.92</v>
      </c>
      <c r="D1210" s="195">
        <v>347</v>
      </c>
      <c r="E1210" s="195">
        <v>1373.75</v>
      </c>
      <c r="F1210" s="195">
        <v>1169</v>
      </c>
      <c r="G1210" s="195">
        <v>173.67</v>
      </c>
      <c r="H1210" s="195">
        <v>1407.33</v>
      </c>
      <c r="I1210" s="195">
        <v>1202.58</v>
      </c>
      <c r="J1210" s="195">
        <v>173.67</v>
      </c>
    </row>
    <row r="1211" spans="1:10">
      <c r="A1211" s="194">
        <v>5431.5</v>
      </c>
      <c r="B1211" s="194">
        <v>1982.5</v>
      </c>
      <c r="C1211" s="194">
        <v>1574.33</v>
      </c>
      <c r="D1211" s="194">
        <v>346.67</v>
      </c>
      <c r="E1211" s="194">
        <v>1375.42</v>
      </c>
      <c r="F1211" s="194">
        <v>1171</v>
      </c>
      <c r="G1211" s="194">
        <v>173.5</v>
      </c>
      <c r="H1211" s="194">
        <v>1409.08</v>
      </c>
      <c r="I1211" s="194">
        <v>1204.67</v>
      </c>
      <c r="J1211" s="194">
        <v>173.5</v>
      </c>
    </row>
    <row r="1212" spans="1:10">
      <c r="A1212" s="195">
        <v>5436</v>
      </c>
      <c r="B1212" s="195">
        <v>1984.17</v>
      </c>
      <c r="C1212" s="195">
        <v>1576.5</v>
      </c>
      <c r="D1212" s="195">
        <v>346.42</v>
      </c>
      <c r="E1212" s="195">
        <v>1377.08</v>
      </c>
      <c r="F1212" s="195">
        <v>1172.92</v>
      </c>
      <c r="G1212" s="195">
        <v>173.42</v>
      </c>
      <c r="H1212" s="195">
        <v>1410.75</v>
      </c>
      <c r="I1212" s="195">
        <v>1206.58</v>
      </c>
      <c r="J1212" s="195">
        <v>173.42</v>
      </c>
    </row>
    <row r="1213" spans="1:10">
      <c r="A1213" s="194">
        <v>5440.5</v>
      </c>
      <c r="B1213" s="194">
        <v>1985.83</v>
      </c>
      <c r="C1213" s="194">
        <v>1578.83</v>
      </c>
      <c r="D1213" s="194">
        <v>346.08</v>
      </c>
      <c r="E1213" s="194">
        <v>1378.83</v>
      </c>
      <c r="F1213" s="194">
        <v>1175</v>
      </c>
      <c r="G1213" s="194">
        <v>173.25</v>
      </c>
      <c r="H1213" s="194">
        <v>1412.42</v>
      </c>
      <c r="I1213" s="194">
        <v>1208.58</v>
      </c>
      <c r="J1213" s="194">
        <v>173.25</v>
      </c>
    </row>
    <row r="1214" spans="1:10">
      <c r="A1214" s="195">
        <v>5445</v>
      </c>
      <c r="B1214" s="195">
        <v>1987.5</v>
      </c>
      <c r="C1214" s="195">
        <v>1581</v>
      </c>
      <c r="D1214" s="195">
        <v>345.83</v>
      </c>
      <c r="E1214" s="195">
        <v>1380.5</v>
      </c>
      <c r="F1214" s="195">
        <v>1176.92</v>
      </c>
      <c r="G1214" s="195">
        <v>173.08</v>
      </c>
      <c r="H1214" s="195">
        <v>1414.08</v>
      </c>
      <c r="I1214" s="195">
        <v>1210.5</v>
      </c>
      <c r="J1214" s="195">
        <v>173.08</v>
      </c>
    </row>
    <row r="1215" spans="1:10">
      <c r="A1215" s="194">
        <v>5449.5</v>
      </c>
      <c r="B1215" s="194">
        <v>1989.17</v>
      </c>
      <c r="C1215" s="194">
        <v>1583.25</v>
      </c>
      <c r="D1215" s="194">
        <v>345.5</v>
      </c>
      <c r="E1215" s="194">
        <v>1382.17</v>
      </c>
      <c r="F1215" s="194">
        <v>1178.92</v>
      </c>
      <c r="G1215" s="194">
        <v>172.92</v>
      </c>
      <c r="H1215" s="194">
        <v>1415.75</v>
      </c>
      <c r="I1215" s="194">
        <v>1212.5</v>
      </c>
      <c r="J1215" s="194">
        <v>172.92</v>
      </c>
    </row>
    <row r="1216" spans="1:10">
      <c r="A1216" s="195">
        <v>5454</v>
      </c>
      <c r="B1216" s="195">
        <v>1990.92</v>
      </c>
      <c r="C1216" s="195">
        <v>1585.58</v>
      </c>
      <c r="D1216" s="195">
        <v>345.25</v>
      </c>
      <c r="E1216" s="195">
        <v>1383.83</v>
      </c>
      <c r="F1216" s="195">
        <v>1180.83</v>
      </c>
      <c r="G1216" s="195">
        <v>172.83</v>
      </c>
      <c r="H1216" s="195">
        <v>1417.5</v>
      </c>
      <c r="I1216" s="195">
        <v>1214.5</v>
      </c>
      <c r="J1216" s="195">
        <v>172.83</v>
      </c>
    </row>
    <row r="1217" spans="1:10">
      <c r="A1217" s="194">
        <v>5458.5</v>
      </c>
      <c r="B1217" s="194">
        <v>1992.58</v>
      </c>
      <c r="C1217" s="194">
        <v>1587.83</v>
      </c>
      <c r="D1217" s="194">
        <v>344.92</v>
      </c>
      <c r="E1217" s="194">
        <v>1385.58</v>
      </c>
      <c r="F1217" s="194">
        <v>1182.83</v>
      </c>
      <c r="G1217" s="194">
        <v>172.67</v>
      </c>
      <c r="H1217" s="194">
        <v>1419.17</v>
      </c>
      <c r="I1217" s="194">
        <v>1216.42</v>
      </c>
      <c r="J1217" s="194">
        <v>172.67</v>
      </c>
    </row>
    <row r="1218" spans="1:10">
      <c r="A1218" s="195">
        <v>5463</v>
      </c>
      <c r="B1218" s="195">
        <v>1994.25</v>
      </c>
      <c r="C1218" s="195">
        <v>1590.08</v>
      </c>
      <c r="D1218" s="195">
        <v>344.67</v>
      </c>
      <c r="E1218" s="195">
        <v>1387.25</v>
      </c>
      <c r="F1218" s="195">
        <v>1184.83</v>
      </c>
      <c r="G1218" s="195">
        <v>172.5</v>
      </c>
      <c r="H1218" s="195">
        <v>1420.83</v>
      </c>
      <c r="I1218" s="195">
        <v>1218.42</v>
      </c>
      <c r="J1218" s="195">
        <v>172.5</v>
      </c>
    </row>
    <row r="1219" spans="1:10">
      <c r="A1219" s="194">
        <v>5467.5</v>
      </c>
      <c r="B1219" s="194">
        <v>1995.92</v>
      </c>
      <c r="C1219" s="194">
        <v>1592.33</v>
      </c>
      <c r="D1219" s="194">
        <v>344.33</v>
      </c>
      <c r="E1219" s="194">
        <v>1388.92</v>
      </c>
      <c r="F1219" s="194">
        <v>1186.83</v>
      </c>
      <c r="G1219" s="194">
        <v>172.33</v>
      </c>
      <c r="H1219" s="194">
        <v>1422.5</v>
      </c>
      <c r="I1219" s="194">
        <v>1220.42</v>
      </c>
      <c r="J1219" s="194">
        <v>172.33</v>
      </c>
    </row>
    <row r="1220" spans="1:10">
      <c r="A1220" s="195">
        <v>5472</v>
      </c>
      <c r="B1220" s="195">
        <v>1997.67</v>
      </c>
      <c r="C1220" s="195">
        <v>1594.67</v>
      </c>
      <c r="D1220" s="195">
        <v>344.08</v>
      </c>
      <c r="E1220" s="195">
        <v>1390.58</v>
      </c>
      <c r="F1220" s="195">
        <v>1188.75</v>
      </c>
      <c r="G1220" s="195">
        <v>172.25</v>
      </c>
      <c r="H1220" s="195">
        <v>1424.25</v>
      </c>
      <c r="I1220" s="195">
        <v>1222.42</v>
      </c>
      <c r="J1220" s="195">
        <v>172.25</v>
      </c>
    </row>
    <row r="1221" spans="1:10">
      <c r="A1221" s="194">
        <v>5476.5</v>
      </c>
      <c r="B1221" s="194">
        <v>1999.33</v>
      </c>
      <c r="C1221" s="194">
        <v>1596.92</v>
      </c>
      <c r="D1221" s="194">
        <v>343.75</v>
      </c>
      <c r="E1221" s="194">
        <v>1392.25</v>
      </c>
      <c r="F1221" s="194">
        <v>1190.67</v>
      </c>
      <c r="G1221" s="194">
        <v>172.08</v>
      </c>
      <c r="H1221" s="194">
        <v>1425.92</v>
      </c>
      <c r="I1221" s="194">
        <v>1224.33</v>
      </c>
      <c r="J1221" s="194">
        <v>172.08</v>
      </c>
    </row>
    <row r="1222" spans="1:10">
      <c r="A1222" s="195">
        <v>5481</v>
      </c>
      <c r="B1222" s="195">
        <v>2001</v>
      </c>
      <c r="C1222" s="195">
        <v>1599.08</v>
      </c>
      <c r="D1222" s="195">
        <v>343.5</v>
      </c>
      <c r="E1222" s="195">
        <v>1394</v>
      </c>
      <c r="F1222" s="195">
        <v>1192.75</v>
      </c>
      <c r="G1222" s="195">
        <v>171.92</v>
      </c>
      <c r="H1222" s="195">
        <v>1427.58</v>
      </c>
      <c r="I1222" s="195">
        <v>1226.33</v>
      </c>
      <c r="J1222" s="195">
        <v>171.92</v>
      </c>
    </row>
    <row r="1223" spans="1:10">
      <c r="A1223" s="194">
        <v>5485.5</v>
      </c>
      <c r="B1223" s="194">
        <v>2002.67</v>
      </c>
      <c r="C1223" s="194">
        <v>1601.42</v>
      </c>
      <c r="D1223" s="194">
        <v>343.17</v>
      </c>
      <c r="E1223" s="194">
        <v>1395.67</v>
      </c>
      <c r="F1223" s="194">
        <v>1194.75</v>
      </c>
      <c r="G1223" s="194">
        <v>171.75</v>
      </c>
      <c r="H1223" s="194">
        <v>1429.25</v>
      </c>
      <c r="I1223" s="194">
        <v>1228.33</v>
      </c>
      <c r="J1223" s="194">
        <v>171.75</v>
      </c>
    </row>
    <row r="1224" spans="1:10">
      <c r="A1224" s="195">
        <v>5490</v>
      </c>
      <c r="B1224" s="195">
        <v>2004.42</v>
      </c>
      <c r="C1224" s="195">
        <v>1603.67</v>
      </c>
      <c r="D1224" s="195">
        <v>342.92</v>
      </c>
      <c r="E1224" s="195">
        <v>1397.33</v>
      </c>
      <c r="F1224" s="195">
        <v>1196.58</v>
      </c>
      <c r="G1224" s="195">
        <v>171.67</v>
      </c>
      <c r="H1224" s="195">
        <v>1431</v>
      </c>
      <c r="I1224" s="195">
        <v>1230.25</v>
      </c>
      <c r="J1224" s="195">
        <v>171.67</v>
      </c>
    </row>
    <row r="1225" spans="1:10">
      <c r="A1225" s="194">
        <v>5494.5</v>
      </c>
      <c r="B1225" s="194">
        <v>2006.08</v>
      </c>
      <c r="C1225" s="194">
        <v>1606</v>
      </c>
      <c r="D1225" s="194">
        <v>342.58</v>
      </c>
      <c r="E1225" s="194">
        <v>1399</v>
      </c>
      <c r="F1225" s="194">
        <v>1198.58</v>
      </c>
      <c r="G1225" s="194">
        <v>171.5</v>
      </c>
      <c r="H1225" s="194">
        <v>1432.67</v>
      </c>
      <c r="I1225" s="194">
        <v>1232.25</v>
      </c>
      <c r="J1225" s="194">
        <v>171.5</v>
      </c>
    </row>
    <row r="1226" spans="1:10">
      <c r="A1226" s="195">
        <v>5499</v>
      </c>
      <c r="B1226" s="195">
        <v>2007.75</v>
      </c>
      <c r="C1226" s="195">
        <v>1608.17</v>
      </c>
      <c r="D1226" s="195">
        <v>342.33</v>
      </c>
      <c r="E1226" s="195">
        <v>1400.75</v>
      </c>
      <c r="F1226" s="195">
        <v>1200.67</v>
      </c>
      <c r="G1226" s="195">
        <v>171.33</v>
      </c>
      <c r="H1226" s="195">
        <v>1434.33</v>
      </c>
      <c r="I1226" s="195">
        <v>1234.25</v>
      </c>
      <c r="J1226" s="195">
        <v>171.33</v>
      </c>
    </row>
    <row r="1227" spans="1:10">
      <c r="A1227" s="194">
        <v>5503.5</v>
      </c>
      <c r="B1227" s="194">
        <v>2009.42</v>
      </c>
      <c r="C1227" s="194">
        <v>1610.42</v>
      </c>
      <c r="D1227" s="194">
        <v>342</v>
      </c>
      <c r="E1227" s="194">
        <v>1402.42</v>
      </c>
      <c r="F1227" s="194">
        <v>1202.67</v>
      </c>
      <c r="G1227" s="194">
        <v>171.17</v>
      </c>
      <c r="H1227" s="194">
        <v>1436</v>
      </c>
      <c r="I1227" s="194">
        <v>1236.25</v>
      </c>
      <c r="J1227" s="194">
        <v>171.17</v>
      </c>
    </row>
    <row r="1228" spans="1:10">
      <c r="A1228" s="195">
        <v>5508</v>
      </c>
      <c r="B1228" s="195">
        <v>2011.17</v>
      </c>
      <c r="C1228" s="195">
        <v>1612.75</v>
      </c>
      <c r="D1228" s="195">
        <v>341.75</v>
      </c>
      <c r="E1228" s="195">
        <v>1404.08</v>
      </c>
      <c r="F1228" s="195">
        <v>1204.5</v>
      </c>
      <c r="G1228" s="195">
        <v>171.08</v>
      </c>
      <c r="H1228" s="195">
        <v>1437.75</v>
      </c>
      <c r="I1228" s="195">
        <v>1238.17</v>
      </c>
      <c r="J1228" s="195">
        <v>171.08</v>
      </c>
    </row>
    <row r="1229" spans="1:10">
      <c r="A1229" s="194">
        <v>5512.5</v>
      </c>
      <c r="B1229" s="194">
        <v>2012.83</v>
      </c>
      <c r="C1229" s="194">
        <v>1615</v>
      </c>
      <c r="D1229" s="194">
        <v>341.42</v>
      </c>
      <c r="E1229" s="194">
        <v>1405.75</v>
      </c>
      <c r="F1229" s="194">
        <v>1206.5</v>
      </c>
      <c r="G1229" s="194">
        <v>170.92</v>
      </c>
      <c r="H1229" s="194">
        <v>1439.42</v>
      </c>
      <c r="I1229" s="194">
        <v>1240.17</v>
      </c>
      <c r="J1229" s="194">
        <v>170.92</v>
      </c>
    </row>
    <row r="1230" spans="1:10">
      <c r="A1230" s="195">
        <v>5517</v>
      </c>
      <c r="B1230" s="195">
        <v>2014.5</v>
      </c>
      <c r="C1230" s="195">
        <v>1617.25</v>
      </c>
      <c r="D1230" s="195">
        <v>341.17</v>
      </c>
      <c r="E1230" s="195">
        <v>1407.5</v>
      </c>
      <c r="F1230" s="195">
        <v>1208.58</v>
      </c>
      <c r="G1230" s="195">
        <v>170.75</v>
      </c>
      <c r="H1230" s="195">
        <v>1441.08</v>
      </c>
      <c r="I1230" s="195">
        <v>1242.17</v>
      </c>
      <c r="J1230" s="195">
        <v>170.75</v>
      </c>
    </row>
    <row r="1231" spans="1:10">
      <c r="A1231" s="194">
        <v>5521.5</v>
      </c>
      <c r="B1231" s="194">
        <v>2016.17</v>
      </c>
      <c r="C1231" s="194">
        <v>1619.5</v>
      </c>
      <c r="D1231" s="194">
        <v>340.83</v>
      </c>
      <c r="E1231" s="194">
        <v>1409.17</v>
      </c>
      <c r="F1231" s="194">
        <v>1210.5</v>
      </c>
      <c r="G1231" s="194">
        <v>170.58</v>
      </c>
      <c r="H1231" s="194">
        <v>1442.75</v>
      </c>
      <c r="I1231" s="194">
        <v>1244.08</v>
      </c>
      <c r="J1231" s="194">
        <v>170.58</v>
      </c>
    </row>
    <row r="1232" spans="1:10">
      <c r="A1232" s="195">
        <v>5526</v>
      </c>
      <c r="B1232" s="195">
        <v>2017.92</v>
      </c>
      <c r="C1232" s="195">
        <v>1621.83</v>
      </c>
      <c r="D1232" s="195">
        <v>340.58</v>
      </c>
      <c r="E1232" s="195">
        <v>1410.83</v>
      </c>
      <c r="F1232" s="195">
        <v>1212.42</v>
      </c>
      <c r="G1232" s="195">
        <v>170.5</v>
      </c>
      <c r="H1232" s="195">
        <v>1444.5</v>
      </c>
      <c r="I1232" s="195">
        <v>1246.08</v>
      </c>
      <c r="J1232" s="195">
        <v>170.5</v>
      </c>
    </row>
    <row r="1233" spans="1:10">
      <c r="A1233" s="194">
        <v>5530.5</v>
      </c>
      <c r="B1233" s="194">
        <v>2019.58</v>
      </c>
      <c r="C1233" s="194">
        <v>1624.08</v>
      </c>
      <c r="D1233" s="194">
        <v>340.25</v>
      </c>
      <c r="E1233" s="194">
        <v>1412.5</v>
      </c>
      <c r="F1233" s="194">
        <v>1214.42</v>
      </c>
      <c r="G1233" s="194">
        <v>170.33</v>
      </c>
      <c r="H1233" s="194">
        <v>1446.17</v>
      </c>
      <c r="I1233" s="194">
        <v>1248.08</v>
      </c>
      <c r="J1233" s="194">
        <v>170.33</v>
      </c>
    </row>
    <row r="1234" spans="1:10">
      <c r="A1234" s="195">
        <v>5535</v>
      </c>
      <c r="B1234" s="195">
        <v>2021.25</v>
      </c>
      <c r="C1234" s="195">
        <v>1626.33</v>
      </c>
      <c r="D1234" s="195">
        <v>339.92</v>
      </c>
      <c r="E1234" s="195">
        <v>1414.25</v>
      </c>
      <c r="F1234" s="195">
        <v>1216.5</v>
      </c>
      <c r="G1234" s="195">
        <v>170.17</v>
      </c>
      <c r="H1234" s="195">
        <v>1447.83</v>
      </c>
      <c r="I1234" s="195">
        <v>1250.08</v>
      </c>
      <c r="J1234" s="195">
        <v>170.17</v>
      </c>
    </row>
    <row r="1235" spans="1:10">
      <c r="A1235" s="194">
        <v>5539.5</v>
      </c>
      <c r="B1235" s="194">
        <v>2022.92</v>
      </c>
      <c r="C1235" s="194">
        <v>1628.58</v>
      </c>
      <c r="D1235" s="194">
        <v>339.67</v>
      </c>
      <c r="E1235" s="194">
        <v>1415.92</v>
      </c>
      <c r="F1235" s="194">
        <v>1218.42</v>
      </c>
      <c r="G1235" s="194">
        <v>170</v>
      </c>
      <c r="H1235" s="194">
        <v>1449.5</v>
      </c>
      <c r="I1235" s="194">
        <v>1252</v>
      </c>
      <c r="J1235" s="194">
        <v>170</v>
      </c>
    </row>
    <row r="1236" spans="1:10">
      <c r="A1236" s="195">
        <v>5544</v>
      </c>
      <c r="B1236" s="195">
        <v>2024.67</v>
      </c>
      <c r="C1236" s="195">
        <v>1630.92</v>
      </c>
      <c r="D1236" s="195">
        <v>339.33</v>
      </c>
      <c r="E1236" s="195">
        <v>1417.58</v>
      </c>
      <c r="F1236" s="195">
        <v>1220.33</v>
      </c>
      <c r="G1236" s="195">
        <v>169.92</v>
      </c>
      <c r="H1236" s="195">
        <v>1451.25</v>
      </c>
      <c r="I1236" s="195">
        <v>1254</v>
      </c>
      <c r="J1236" s="195">
        <v>169.92</v>
      </c>
    </row>
    <row r="1237" spans="1:10">
      <c r="A1237" s="194">
        <v>5548.5</v>
      </c>
      <c r="B1237" s="194">
        <v>2026.33</v>
      </c>
      <c r="C1237" s="194">
        <v>1633.17</v>
      </c>
      <c r="D1237" s="194">
        <v>339.08</v>
      </c>
      <c r="E1237" s="194">
        <v>1419.25</v>
      </c>
      <c r="F1237" s="194">
        <v>1222.33</v>
      </c>
      <c r="G1237" s="194">
        <v>169.75</v>
      </c>
      <c r="H1237" s="194">
        <v>1452.92</v>
      </c>
      <c r="I1237" s="194">
        <v>1256</v>
      </c>
      <c r="J1237" s="194">
        <v>169.75</v>
      </c>
    </row>
    <row r="1238" spans="1:10">
      <c r="A1238" s="195">
        <v>5553</v>
      </c>
      <c r="B1238" s="195">
        <v>2028</v>
      </c>
      <c r="C1238" s="195">
        <v>1635.42</v>
      </c>
      <c r="D1238" s="195">
        <v>338.75</v>
      </c>
      <c r="E1238" s="195">
        <v>1421</v>
      </c>
      <c r="F1238" s="195">
        <v>1224.33</v>
      </c>
      <c r="G1238" s="195">
        <v>169.58</v>
      </c>
      <c r="H1238" s="195">
        <v>1454.58</v>
      </c>
      <c r="I1238" s="195">
        <v>1257.92</v>
      </c>
      <c r="J1238" s="195">
        <v>169.58</v>
      </c>
    </row>
    <row r="1239" spans="1:10">
      <c r="A1239" s="194">
        <v>5557.5</v>
      </c>
      <c r="B1239" s="194">
        <v>2029.67</v>
      </c>
      <c r="C1239" s="194">
        <v>1637.67</v>
      </c>
      <c r="D1239" s="194">
        <v>338.5</v>
      </c>
      <c r="E1239" s="194">
        <v>1422.67</v>
      </c>
      <c r="F1239" s="194">
        <v>1226.33</v>
      </c>
      <c r="G1239" s="194">
        <v>169.42</v>
      </c>
      <c r="H1239" s="194">
        <v>1456.25</v>
      </c>
      <c r="I1239" s="194">
        <v>1259.92</v>
      </c>
      <c r="J1239" s="194">
        <v>169.42</v>
      </c>
    </row>
    <row r="1240" spans="1:10">
      <c r="A1240" s="195">
        <v>5562</v>
      </c>
      <c r="B1240" s="195">
        <v>2031.33</v>
      </c>
      <c r="C1240" s="195">
        <v>1639.92</v>
      </c>
      <c r="D1240" s="195">
        <v>338.17</v>
      </c>
      <c r="E1240" s="195">
        <v>1424.33</v>
      </c>
      <c r="F1240" s="195">
        <v>1228.33</v>
      </c>
      <c r="G1240" s="195">
        <v>169.25</v>
      </c>
      <c r="H1240" s="195">
        <v>1457.92</v>
      </c>
      <c r="I1240" s="195">
        <v>1261.92</v>
      </c>
      <c r="J1240" s="195">
        <v>169.25</v>
      </c>
    </row>
    <row r="1241" spans="1:10">
      <c r="A1241" s="194">
        <v>5566.5</v>
      </c>
      <c r="B1241" s="194">
        <v>2033.08</v>
      </c>
      <c r="C1241" s="194">
        <v>1642.17</v>
      </c>
      <c r="D1241" s="194">
        <v>337.92</v>
      </c>
      <c r="E1241" s="194">
        <v>1426</v>
      </c>
      <c r="F1241" s="194">
        <v>1230.25</v>
      </c>
      <c r="G1241" s="194">
        <v>169.17</v>
      </c>
      <c r="H1241" s="194">
        <v>1459.67</v>
      </c>
      <c r="I1241" s="194">
        <v>1263.92</v>
      </c>
      <c r="J1241" s="194">
        <v>169.17</v>
      </c>
    </row>
    <row r="1242" spans="1:10">
      <c r="A1242" s="195">
        <v>5571</v>
      </c>
      <c r="B1242" s="195">
        <v>2034.75</v>
      </c>
      <c r="C1242" s="195">
        <v>1644.5</v>
      </c>
      <c r="D1242" s="195">
        <v>337.58</v>
      </c>
      <c r="E1242" s="195">
        <v>1427.67</v>
      </c>
      <c r="F1242" s="195">
        <v>1232.17</v>
      </c>
      <c r="G1242" s="195">
        <v>169</v>
      </c>
      <c r="H1242" s="195">
        <v>1461.33</v>
      </c>
      <c r="I1242" s="195">
        <v>1265.83</v>
      </c>
      <c r="J1242" s="195">
        <v>169</v>
      </c>
    </row>
    <row r="1243" spans="1:10">
      <c r="A1243" s="194">
        <v>5575.5</v>
      </c>
      <c r="B1243" s="194">
        <v>2036.42</v>
      </c>
      <c r="C1243" s="194">
        <v>1646.67</v>
      </c>
      <c r="D1243" s="194">
        <v>337.33</v>
      </c>
      <c r="E1243" s="194">
        <v>1429.42</v>
      </c>
      <c r="F1243" s="194">
        <v>1234.25</v>
      </c>
      <c r="G1243" s="194">
        <v>168.83</v>
      </c>
      <c r="H1243" s="194">
        <v>1463</v>
      </c>
      <c r="I1243" s="194">
        <v>1267.83</v>
      </c>
      <c r="J1243" s="194">
        <v>168.83</v>
      </c>
    </row>
    <row r="1244" spans="1:10">
      <c r="A1244" s="195">
        <v>5580</v>
      </c>
      <c r="B1244" s="195">
        <v>2038.08</v>
      </c>
      <c r="C1244" s="195">
        <v>1649</v>
      </c>
      <c r="D1244" s="195">
        <v>337</v>
      </c>
      <c r="E1244" s="195">
        <v>1431.08</v>
      </c>
      <c r="F1244" s="195">
        <v>1236.25</v>
      </c>
      <c r="G1244" s="195">
        <v>168.67</v>
      </c>
      <c r="H1244" s="195">
        <v>1464.67</v>
      </c>
      <c r="I1244" s="195">
        <v>1269.83</v>
      </c>
      <c r="J1244" s="195">
        <v>168.67</v>
      </c>
    </row>
    <row r="1245" spans="1:10">
      <c r="A1245" s="194">
        <v>5584.5</v>
      </c>
      <c r="B1245" s="194">
        <v>2039.83</v>
      </c>
      <c r="C1245" s="194">
        <v>1651.25</v>
      </c>
      <c r="D1245" s="194">
        <v>336.75</v>
      </c>
      <c r="E1245" s="194">
        <v>1432.75</v>
      </c>
      <c r="F1245" s="194">
        <v>1238.08</v>
      </c>
      <c r="G1245" s="194">
        <v>168.58</v>
      </c>
      <c r="H1245" s="194">
        <v>1466.42</v>
      </c>
      <c r="I1245" s="194">
        <v>1271.75</v>
      </c>
      <c r="J1245" s="194">
        <v>168.58</v>
      </c>
    </row>
    <row r="1246" spans="1:10">
      <c r="A1246" s="195">
        <v>5589</v>
      </c>
      <c r="B1246" s="195">
        <v>2041.5</v>
      </c>
      <c r="C1246" s="195">
        <v>1653.58</v>
      </c>
      <c r="D1246" s="195">
        <v>336.42</v>
      </c>
      <c r="E1246" s="195">
        <v>1434.42</v>
      </c>
      <c r="F1246" s="195">
        <v>1240.08</v>
      </c>
      <c r="G1246" s="195">
        <v>168.42</v>
      </c>
      <c r="H1246" s="195">
        <v>1468.08</v>
      </c>
      <c r="I1246" s="195">
        <v>1273.75</v>
      </c>
      <c r="J1246" s="195">
        <v>168.42</v>
      </c>
    </row>
    <row r="1247" spans="1:10">
      <c r="A1247" s="194">
        <v>5593.5</v>
      </c>
      <c r="B1247" s="194">
        <v>2043.17</v>
      </c>
      <c r="C1247" s="194">
        <v>1655.75</v>
      </c>
      <c r="D1247" s="194">
        <v>336.17</v>
      </c>
      <c r="E1247" s="194">
        <v>1436.17</v>
      </c>
      <c r="F1247" s="194">
        <v>1242.17</v>
      </c>
      <c r="G1247" s="194">
        <v>168.25</v>
      </c>
      <c r="H1247" s="194">
        <v>1469.75</v>
      </c>
      <c r="I1247" s="194">
        <v>1275.75</v>
      </c>
      <c r="J1247" s="194">
        <v>168.25</v>
      </c>
    </row>
    <row r="1248" spans="1:10">
      <c r="A1248" s="195">
        <v>5598</v>
      </c>
      <c r="B1248" s="195">
        <v>2044.83</v>
      </c>
      <c r="C1248" s="195">
        <v>1658</v>
      </c>
      <c r="D1248" s="195">
        <v>335.83</v>
      </c>
      <c r="E1248" s="195">
        <v>1437.83</v>
      </c>
      <c r="F1248" s="195">
        <v>1244.17</v>
      </c>
      <c r="G1248" s="195">
        <v>168.08</v>
      </c>
      <c r="H1248" s="195">
        <v>1471.42</v>
      </c>
      <c r="I1248" s="195">
        <v>1277.75</v>
      </c>
      <c r="J1248" s="195">
        <v>168.08</v>
      </c>
    </row>
    <row r="1249" spans="1:10">
      <c r="A1249" s="194">
        <v>5602.5</v>
      </c>
      <c r="B1249" s="194">
        <v>2046.58</v>
      </c>
      <c r="C1249" s="194">
        <v>1660.33</v>
      </c>
      <c r="D1249" s="194">
        <v>335.58</v>
      </c>
      <c r="E1249" s="194">
        <v>1439.5</v>
      </c>
      <c r="F1249" s="194">
        <v>1246</v>
      </c>
      <c r="G1249" s="194">
        <v>168</v>
      </c>
      <c r="H1249" s="194">
        <v>1473.17</v>
      </c>
      <c r="I1249" s="194">
        <v>1279.67</v>
      </c>
      <c r="J1249" s="194">
        <v>168</v>
      </c>
    </row>
    <row r="1250" spans="1:10">
      <c r="A1250" s="195">
        <v>5607</v>
      </c>
      <c r="B1250" s="195">
        <v>2048.25</v>
      </c>
      <c r="C1250" s="195">
        <v>1662.58</v>
      </c>
      <c r="D1250" s="195">
        <v>335.25</v>
      </c>
      <c r="E1250" s="195">
        <v>1441.17</v>
      </c>
      <c r="F1250" s="195">
        <v>1248</v>
      </c>
      <c r="G1250" s="195">
        <v>167.83</v>
      </c>
      <c r="H1250" s="195">
        <v>1474.83</v>
      </c>
      <c r="I1250" s="195">
        <v>1281.67</v>
      </c>
      <c r="J1250" s="195">
        <v>167.83</v>
      </c>
    </row>
    <row r="1251" spans="1:10">
      <c r="A1251" s="194">
        <v>5611.5</v>
      </c>
      <c r="B1251" s="194">
        <v>2049.92</v>
      </c>
      <c r="C1251" s="194">
        <v>1664.83</v>
      </c>
      <c r="D1251" s="194">
        <v>335</v>
      </c>
      <c r="E1251" s="194">
        <v>1442.92</v>
      </c>
      <c r="F1251" s="194">
        <v>1250.08</v>
      </c>
      <c r="G1251" s="194">
        <v>167.67</v>
      </c>
      <c r="H1251" s="194">
        <v>1476.5</v>
      </c>
      <c r="I1251" s="194">
        <v>1283.67</v>
      </c>
      <c r="J1251" s="194">
        <v>167.67</v>
      </c>
    </row>
    <row r="1252" spans="1:10">
      <c r="A1252" s="195">
        <v>5616</v>
      </c>
      <c r="B1252" s="195">
        <v>2051.58</v>
      </c>
      <c r="C1252" s="195">
        <v>1667.08</v>
      </c>
      <c r="D1252" s="195">
        <v>334.67</v>
      </c>
      <c r="E1252" s="195">
        <v>1444.58</v>
      </c>
      <c r="F1252" s="195">
        <v>1252</v>
      </c>
      <c r="G1252" s="195">
        <v>167.5</v>
      </c>
      <c r="H1252" s="195">
        <v>1478.17</v>
      </c>
      <c r="I1252" s="195">
        <v>1285.58</v>
      </c>
      <c r="J1252" s="195">
        <v>167.5</v>
      </c>
    </row>
    <row r="1253" spans="1:10">
      <c r="A1253" s="194">
        <v>5620.5</v>
      </c>
      <c r="B1253" s="194">
        <v>2053.33</v>
      </c>
      <c r="C1253" s="194">
        <v>1669.33</v>
      </c>
      <c r="D1253" s="194">
        <v>334.42</v>
      </c>
      <c r="E1253" s="194">
        <v>1446.25</v>
      </c>
      <c r="F1253" s="194">
        <v>1253.92</v>
      </c>
      <c r="G1253" s="194">
        <v>167.42</v>
      </c>
      <c r="H1253" s="194">
        <v>1479.92</v>
      </c>
      <c r="I1253" s="194">
        <v>1287.58</v>
      </c>
      <c r="J1253" s="194">
        <v>167.42</v>
      </c>
    </row>
    <row r="1254" spans="1:10">
      <c r="A1254" s="195">
        <v>5625</v>
      </c>
      <c r="B1254" s="195">
        <v>2055</v>
      </c>
      <c r="C1254" s="195">
        <v>1671.67</v>
      </c>
      <c r="D1254" s="195">
        <v>334.08</v>
      </c>
      <c r="E1254" s="195">
        <v>1447.92</v>
      </c>
      <c r="F1254" s="195">
        <v>1255.92</v>
      </c>
      <c r="G1254" s="195">
        <v>167.25</v>
      </c>
      <c r="H1254" s="195">
        <v>1481.58</v>
      </c>
      <c r="I1254" s="195">
        <v>1289.58</v>
      </c>
      <c r="J1254" s="195">
        <v>167.25</v>
      </c>
    </row>
    <row r="1255" spans="1:10">
      <c r="A1255" s="194">
        <v>5629.5</v>
      </c>
      <c r="B1255" s="194">
        <v>2056.67</v>
      </c>
      <c r="C1255" s="194">
        <v>1673.83</v>
      </c>
      <c r="D1255" s="194">
        <v>333.83</v>
      </c>
      <c r="E1255" s="194">
        <v>1449.67</v>
      </c>
      <c r="F1255" s="194">
        <v>1257.92</v>
      </c>
      <c r="G1255" s="194">
        <v>167.08</v>
      </c>
      <c r="H1255" s="194">
        <v>1483.25</v>
      </c>
      <c r="I1255" s="194">
        <v>1291.5</v>
      </c>
      <c r="J1255" s="194">
        <v>167.08</v>
      </c>
    </row>
    <row r="1256" spans="1:10">
      <c r="A1256" s="195">
        <v>5634</v>
      </c>
      <c r="B1256" s="195">
        <v>2058.33</v>
      </c>
      <c r="C1256" s="195">
        <v>1676.17</v>
      </c>
      <c r="D1256" s="195">
        <v>333.5</v>
      </c>
      <c r="E1256" s="195">
        <v>1451.33</v>
      </c>
      <c r="F1256" s="195">
        <v>1259.92</v>
      </c>
      <c r="G1256" s="195">
        <v>166.92</v>
      </c>
      <c r="H1256" s="195">
        <v>1484.92</v>
      </c>
      <c r="I1256" s="195">
        <v>1293.5</v>
      </c>
      <c r="J1256" s="195">
        <v>166.92</v>
      </c>
    </row>
    <row r="1257" spans="1:10">
      <c r="A1257" s="194">
        <v>5638.5</v>
      </c>
      <c r="B1257" s="194">
        <v>2060.08</v>
      </c>
      <c r="C1257" s="194">
        <v>1678.42</v>
      </c>
      <c r="D1257" s="194">
        <v>333.25</v>
      </c>
      <c r="E1257" s="194">
        <v>1453</v>
      </c>
      <c r="F1257" s="194">
        <v>1261.83</v>
      </c>
      <c r="G1257" s="194">
        <v>166.83</v>
      </c>
      <c r="H1257" s="194">
        <v>1486.67</v>
      </c>
      <c r="I1257" s="194">
        <v>1295.5</v>
      </c>
      <c r="J1257" s="194">
        <v>166.83</v>
      </c>
    </row>
    <row r="1258" spans="1:10">
      <c r="A1258" s="195">
        <v>5643</v>
      </c>
      <c r="B1258" s="195">
        <v>2061.75</v>
      </c>
      <c r="C1258" s="195">
        <v>1680.75</v>
      </c>
      <c r="D1258" s="195">
        <v>332.92</v>
      </c>
      <c r="E1258" s="195">
        <v>1454.67</v>
      </c>
      <c r="F1258" s="195">
        <v>1263.83</v>
      </c>
      <c r="G1258" s="195">
        <v>166.67</v>
      </c>
      <c r="H1258" s="195">
        <v>1488.33</v>
      </c>
      <c r="I1258" s="195">
        <v>1297.5</v>
      </c>
      <c r="J1258" s="195">
        <v>166.67</v>
      </c>
    </row>
    <row r="1259" spans="1:10">
      <c r="A1259" s="194">
        <v>5647.5</v>
      </c>
      <c r="B1259" s="194">
        <v>2063.42</v>
      </c>
      <c r="C1259" s="194">
        <v>1682.92</v>
      </c>
      <c r="D1259" s="194">
        <v>332.67</v>
      </c>
      <c r="E1259" s="194">
        <v>1456.42</v>
      </c>
      <c r="F1259" s="194">
        <v>1265.83</v>
      </c>
      <c r="G1259" s="194">
        <v>166.5</v>
      </c>
      <c r="H1259" s="194">
        <v>1490</v>
      </c>
      <c r="I1259" s="194">
        <v>1299.42</v>
      </c>
      <c r="J1259" s="194">
        <v>166.5</v>
      </c>
    </row>
    <row r="1260" spans="1:10">
      <c r="A1260" s="195">
        <v>5652</v>
      </c>
      <c r="B1260" s="195">
        <v>2065.08</v>
      </c>
      <c r="C1260" s="195">
        <v>1685.17</v>
      </c>
      <c r="D1260" s="195">
        <v>332.33</v>
      </c>
      <c r="E1260" s="195">
        <v>1458.08</v>
      </c>
      <c r="F1260" s="195">
        <v>1267.83</v>
      </c>
      <c r="G1260" s="195">
        <v>166.33</v>
      </c>
      <c r="H1260" s="195">
        <v>1491.67</v>
      </c>
      <c r="I1260" s="195">
        <v>1301.42</v>
      </c>
      <c r="J1260" s="195">
        <v>166.33</v>
      </c>
    </row>
    <row r="1261" spans="1:10">
      <c r="A1261" s="194">
        <v>5656.5</v>
      </c>
      <c r="B1261" s="194">
        <v>2066.75</v>
      </c>
      <c r="C1261" s="194">
        <v>1687.42</v>
      </c>
      <c r="D1261" s="194">
        <v>332.08</v>
      </c>
      <c r="E1261" s="194">
        <v>1459.75</v>
      </c>
      <c r="F1261" s="194">
        <v>1269.75</v>
      </c>
      <c r="G1261" s="194">
        <v>166.25</v>
      </c>
      <c r="H1261" s="194">
        <v>1493.33</v>
      </c>
      <c r="I1261" s="194">
        <v>1303.33</v>
      </c>
      <c r="J1261" s="194">
        <v>166.25</v>
      </c>
    </row>
    <row r="1262" spans="1:10">
      <c r="A1262" s="195">
        <v>5661</v>
      </c>
      <c r="B1262" s="195">
        <v>2068.5</v>
      </c>
      <c r="C1262" s="195">
        <v>1689.75</v>
      </c>
      <c r="D1262" s="195">
        <v>331.75</v>
      </c>
      <c r="E1262" s="195">
        <v>1461.42</v>
      </c>
      <c r="F1262" s="195">
        <v>1271.67</v>
      </c>
      <c r="G1262" s="195">
        <v>166.08</v>
      </c>
      <c r="H1262" s="195">
        <v>1495.08</v>
      </c>
      <c r="I1262" s="195">
        <v>1305.33</v>
      </c>
      <c r="J1262" s="195">
        <v>166.08</v>
      </c>
    </row>
    <row r="1263" spans="1:10">
      <c r="A1263" s="194">
        <v>5665.5</v>
      </c>
      <c r="B1263" s="194">
        <v>2070.17</v>
      </c>
      <c r="C1263" s="194">
        <v>1692</v>
      </c>
      <c r="D1263" s="194">
        <v>331.5</v>
      </c>
      <c r="E1263" s="194">
        <v>1463.17</v>
      </c>
      <c r="F1263" s="194">
        <v>1273.75</v>
      </c>
      <c r="G1263" s="194">
        <v>165.92</v>
      </c>
      <c r="H1263" s="194">
        <v>1496.75</v>
      </c>
      <c r="I1263" s="194">
        <v>1307.33</v>
      </c>
      <c r="J1263" s="194">
        <v>165.92</v>
      </c>
    </row>
    <row r="1264" spans="1:10">
      <c r="A1264" s="195">
        <v>5670</v>
      </c>
      <c r="B1264" s="195">
        <v>2071.83</v>
      </c>
      <c r="C1264" s="195">
        <v>1694.25</v>
      </c>
      <c r="D1264" s="195">
        <v>331.17</v>
      </c>
      <c r="E1264" s="195">
        <v>1464.83</v>
      </c>
      <c r="F1264" s="195">
        <v>1275.75</v>
      </c>
      <c r="G1264" s="195">
        <v>165.75</v>
      </c>
      <c r="H1264" s="195">
        <v>1498.42</v>
      </c>
      <c r="I1264" s="195">
        <v>1309.33</v>
      </c>
      <c r="J1264" s="195">
        <v>165.75</v>
      </c>
    </row>
    <row r="1265" spans="1:10">
      <c r="A1265" s="194">
        <v>5674.5</v>
      </c>
      <c r="B1265" s="194">
        <v>2073.5</v>
      </c>
      <c r="C1265" s="194">
        <v>1696.5</v>
      </c>
      <c r="D1265" s="194">
        <v>330.92</v>
      </c>
      <c r="E1265" s="194">
        <v>1466.5</v>
      </c>
      <c r="F1265" s="194">
        <v>1277.67</v>
      </c>
      <c r="G1265" s="194">
        <v>165.67</v>
      </c>
      <c r="H1265" s="194">
        <v>1500.08</v>
      </c>
      <c r="I1265" s="194">
        <v>1311.25</v>
      </c>
      <c r="J1265" s="194">
        <v>165.67</v>
      </c>
    </row>
    <row r="1266" spans="1:10">
      <c r="A1266" s="195">
        <v>5679</v>
      </c>
      <c r="B1266" s="195">
        <v>2075.25</v>
      </c>
      <c r="C1266" s="195">
        <v>1698.83</v>
      </c>
      <c r="D1266" s="195">
        <v>330.58</v>
      </c>
      <c r="E1266" s="195">
        <v>1468.17</v>
      </c>
      <c r="F1266" s="195">
        <v>1279.58</v>
      </c>
      <c r="G1266" s="195">
        <v>165.5</v>
      </c>
      <c r="H1266" s="195">
        <v>1501.83</v>
      </c>
      <c r="I1266" s="195">
        <v>1313.25</v>
      </c>
      <c r="J1266" s="195">
        <v>165.5</v>
      </c>
    </row>
    <row r="1267" spans="1:10">
      <c r="A1267" s="194">
        <v>5683.5</v>
      </c>
      <c r="B1267" s="194">
        <v>2076.92</v>
      </c>
      <c r="C1267" s="194">
        <v>1701.08</v>
      </c>
      <c r="D1267" s="194">
        <v>330.25</v>
      </c>
      <c r="E1267" s="194">
        <v>1469.83</v>
      </c>
      <c r="F1267" s="194">
        <v>1281.58</v>
      </c>
      <c r="G1267" s="194">
        <v>165.33</v>
      </c>
      <c r="H1267" s="194">
        <v>1503.5</v>
      </c>
      <c r="I1267" s="194">
        <v>1315.25</v>
      </c>
      <c r="J1267" s="194">
        <v>165.33</v>
      </c>
    </row>
    <row r="1268" spans="1:10">
      <c r="A1268" s="195">
        <v>5688</v>
      </c>
      <c r="B1268" s="195">
        <v>2078.58</v>
      </c>
      <c r="C1268" s="195">
        <v>1703.33</v>
      </c>
      <c r="D1268" s="195">
        <v>330</v>
      </c>
      <c r="E1268" s="195">
        <v>1471.58</v>
      </c>
      <c r="F1268" s="195">
        <v>1283.67</v>
      </c>
      <c r="G1268" s="195">
        <v>165.17</v>
      </c>
      <c r="H1268" s="195">
        <v>1505.17</v>
      </c>
      <c r="I1268" s="195">
        <v>1317.25</v>
      </c>
      <c r="J1268" s="195">
        <v>165.17</v>
      </c>
    </row>
    <row r="1269" spans="1:10">
      <c r="A1269" s="194">
        <v>5692.5</v>
      </c>
      <c r="B1269" s="194">
        <v>2080.25</v>
      </c>
      <c r="C1269" s="194">
        <v>1705.58</v>
      </c>
      <c r="D1269" s="194">
        <v>329.67</v>
      </c>
      <c r="E1269" s="194">
        <v>1473.25</v>
      </c>
      <c r="F1269" s="194">
        <v>1285.58</v>
      </c>
      <c r="G1269" s="194">
        <v>165</v>
      </c>
      <c r="H1269" s="194">
        <v>1506.83</v>
      </c>
      <c r="I1269" s="194">
        <v>1319.17</v>
      </c>
      <c r="J1269" s="194">
        <v>165</v>
      </c>
    </row>
    <row r="1270" spans="1:10">
      <c r="A1270" s="195">
        <v>5697</v>
      </c>
      <c r="B1270" s="195">
        <v>2082</v>
      </c>
      <c r="C1270" s="195">
        <v>1707.92</v>
      </c>
      <c r="D1270" s="195">
        <v>329.42</v>
      </c>
      <c r="E1270" s="195">
        <v>1474.92</v>
      </c>
      <c r="F1270" s="195">
        <v>1287.5</v>
      </c>
      <c r="G1270" s="195">
        <v>164.92</v>
      </c>
      <c r="H1270" s="195">
        <v>1508.58</v>
      </c>
      <c r="I1270" s="195">
        <v>1321.17</v>
      </c>
      <c r="J1270" s="195">
        <v>164.92</v>
      </c>
    </row>
    <row r="1271" spans="1:10">
      <c r="A1271" s="194">
        <v>5701.5</v>
      </c>
      <c r="B1271" s="194">
        <v>2083.67</v>
      </c>
      <c r="C1271" s="194">
        <v>1710.17</v>
      </c>
      <c r="D1271" s="194">
        <v>329.08</v>
      </c>
      <c r="E1271" s="194">
        <v>1476.58</v>
      </c>
      <c r="F1271" s="194">
        <v>1289.5</v>
      </c>
      <c r="G1271" s="194">
        <v>164.75</v>
      </c>
      <c r="H1271" s="194">
        <v>1510.25</v>
      </c>
      <c r="I1271" s="194">
        <v>1323.17</v>
      </c>
      <c r="J1271" s="194">
        <v>164.75</v>
      </c>
    </row>
    <row r="1272" spans="1:10">
      <c r="A1272" s="195">
        <v>5706</v>
      </c>
      <c r="B1272" s="195">
        <v>2085.33</v>
      </c>
      <c r="C1272" s="195">
        <v>1712.33</v>
      </c>
      <c r="D1272" s="195">
        <v>328.83</v>
      </c>
      <c r="E1272" s="195">
        <v>1478.33</v>
      </c>
      <c r="F1272" s="195">
        <v>1291.58</v>
      </c>
      <c r="G1272" s="195">
        <v>164.58</v>
      </c>
      <c r="H1272" s="195">
        <v>1511.92</v>
      </c>
      <c r="I1272" s="195">
        <v>1325.17</v>
      </c>
      <c r="J1272" s="195">
        <v>164.58</v>
      </c>
    </row>
    <row r="1273" spans="1:10">
      <c r="A1273" s="194">
        <v>5710.5</v>
      </c>
      <c r="B1273" s="194">
        <v>2087</v>
      </c>
      <c r="C1273" s="194">
        <v>1714.67</v>
      </c>
      <c r="D1273" s="194">
        <v>328.5</v>
      </c>
      <c r="E1273" s="194">
        <v>1480</v>
      </c>
      <c r="F1273" s="194">
        <v>1293.5</v>
      </c>
      <c r="G1273" s="194">
        <v>164.42</v>
      </c>
      <c r="H1273" s="194">
        <v>1513.58</v>
      </c>
      <c r="I1273" s="194">
        <v>1327.08</v>
      </c>
      <c r="J1273" s="194">
        <v>164.42</v>
      </c>
    </row>
    <row r="1274" spans="1:10">
      <c r="A1274" s="195">
        <v>5715</v>
      </c>
      <c r="B1274" s="195">
        <v>2088.75</v>
      </c>
      <c r="C1274" s="195">
        <v>1716.92</v>
      </c>
      <c r="D1274" s="195">
        <v>328.25</v>
      </c>
      <c r="E1274" s="195">
        <v>1481.67</v>
      </c>
      <c r="F1274" s="195">
        <v>1295.42</v>
      </c>
      <c r="G1274" s="195">
        <v>164.33</v>
      </c>
      <c r="H1274" s="195">
        <v>1515.33</v>
      </c>
      <c r="I1274" s="195">
        <v>1329.08</v>
      </c>
      <c r="J1274" s="195">
        <v>164.33</v>
      </c>
    </row>
    <row r="1275" spans="1:10">
      <c r="A1275" s="194">
        <v>5719.5</v>
      </c>
      <c r="B1275" s="194">
        <v>2090.42</v>
      </c>
      <c r="C1275" s="194">
        <v>1719.25</v>
      </c>
      <c r="D1275" s="194">
        <v>327.92</v>
      </c>
      <c r="E1275" s="194">
        <v>1483.33</v>
      </c>
      <c r="F1275" s="194">
        <v>1297.42</v>
      </c>
      <c r="G1275" s="194">
        <v>164.17</v>
      </c>
      <c r="H1275" s="194">
        <v>1517</v>
      </c>
      <c r="I1275" s="194">
        <v>1331.08</v>
      </c>
      <c r="J1275" s="194">
        <v>164.17</v>
      </c>
    </row>
    <row r="1276" spans="1:10">
      <c r="A1276" s="195">
        <v>5724</v>
      </c>
      <c r="B1276" s="195">
        <v>2092.08</v>
      </c>
      <c r="C1276" s="195">
        <v>1721.42</v>
      </c>
      <c r="D1276" s="195">
        <v>327.67</v>
      </c>
      <c r="E1276" s="195">
        <v>1485.08</v>
      </c>
      <c r="F1276" s="195">
        <v>1299.42</v>
      </c>
      <c r="G1276" s="195">
        <v>164</v>
      </c>
      <c r="H1276" s="195">
        <v>1518.67</v>
      </c>
      <c r="I1276" s="195">
        <v>1333</v>
      </c>
      <c r="J1276" s="195">
        <v>164</v>
      </c>
    </row>
    <row r="1277" spans="1:10">
      <c r="A1277" s="194">
        <v>5728.5</v>
      </c>
      <c r="B1277" s="194">
        <v>2093.75</v>
      </c>
      <c r="C1277" s="194">
        <v>1723.75</v>
      </c>
      <c r="D1277" s="194">
        <v>327.33</v>
      </c>
      <c r="E1277" s="194">
        <v>1486.75</v>
      </c>
      <c r="F1277" s="194">
        <v>1301.42</v>
      </c>
      <c r="G1277" s="194">
        <v>163.83000000000001</v>
      </c>
      <c r="H1277" s="194">
        <v>1520.33</v>
      </c>
      <c r="I1277" s="194">
        <v>1335</v>
      </c>
      <c r="J1277" s="194">
        <v>163.83000000000001</v>
      </c>
    </row>
    <row r="1278" spans="1:10">
      <c r="A1278" s="195">
        <v>5733</v>
      </c>
      <c r="B1278" s="195">
        <v>2095.5</v>
      </c>
      <c r="C1278" s="195">
        <v>1726</v>
      </c>
      <c r="D1278" s="195">
        <v>327.08</v>
      </c>
      <c r="E1278" s="195">
        <v>1488.42</v>
      </c>
      <c r="F1278" s="195">
        <v>1303.33</v>
      </c>
      <c r="G1278" s="195">
        <v>163.75</v>
      </c>
      <c r="H1278" s="195">
        <v>1522.08</v>
      </c>
      <c r="I1278" s="195">
        <v>1337</v>
      </c>
      <c r="J1278" s="195">
        <v>163.75</v>
      </c>
    </row>
    <row r="1279" spans="1:10">
      <c r="A1279" s="194">
        <v>5737.5</v>
      </c>
      <c r="B1279" s="194">
        <v>2097.17</v>
      </c>
      <c r="C1279" s="194">
        <v>1728.25</v>
      </c>
      <c r="D1279" s="194">
        <v>326.75</v>
      </c>
      <c r="E1279" s="194">
        <v>1490.08</v>
      </c>
      <c r="F1279" s="194">
        <v>1305.33</v>
      </c>
      <c r="G1279" s="194">
        <v>163.58000000000001</v>
      </c>
      <c r="H1279" s="194">
        <v>1523.75</v>
      </c>
      <c r="I1279" s="194">
        <v>1339</v>
      </c>
      <c r="J1279" s="194">
        <v>163.58000000000001</v>
      </c>
    </row>
    <row r="1280" spans="1:10">
      <c r="A1280" s="195">
        <v>5742</v>
      </c>
      <c r="B1280" s="195">
        <v>2098.83</v>
      </c>
      <c r="C1280" s="195">
        <v>1730.5</v>
      </c>
      <c r="D1280" s="195">
        <v>326.5</v>
      </c>
      <c r="E1280" s="195">
        <v>1491.83</v>
      </c>
      <c r="F1280" s="195">
        <v>1307.33</v>
      </c>
      <c r="G1280" s="195">
        <v>163.41999999999999</v>
      </c>
      <c r="H1280" s="195">
        <v>1525.42</v>
      </c>
      <c r="I1280" s="195">
        <v>1340.92</v>
      </c>
      <c r="J1280" s="195">
        <v>163.41999999999999</v>
      </c>
    </row>
    <row r="1281" spans="1:10">
      <c r="A1281" s="194">
        <v>5746.5</v>
      </c>
      <c r="B1281" s="194">
        <v>2100.5</v>
      </c>
      <c r="C1281" s="194">
        <v>1732.75</v>
      </c>
      <c r="D1281" s="194">
        <v>326.17</v>
      </c>
      <c r="E1281" s="194">
        <v>1493.5</v>
      </c>
      <c r="F1281" s="194">
        <v>1309.33</v>
      </c>
      <c r="G1281" s="194">
        <v>163.25</v>
      </c>
      <c r="H1281" s="194">
        <v>1527.08</v>
      </c>
      <c r="I1281" s="194">
        <v>1342.92</v>
      </c>
      <c r="J1281" s="194">
        <v>163.25</v>
      </c>
    </row>
    <row r="1282" spans="1:10">
      <c r="A1282" s="195">
        <v>5751</v>
      </c>
      <c r="B1282" s="195">
        <v>2102.25</v>
      </c>
      <c r="C1282" s="195">
        <v>1735.08</v>
      </c>
      <c r="D1282" s="195">
        <v>325.92</v>
      </c>
      <c r="E1282" s="195">
        <v>1495.17</v>
      </c>
      <c r="F1282" s="195">
        <v>1311.25</v>
      </c>
      <c r="G1282" s="195">
        <v>163.16999999999999</v>
      </c>
      <c r="H1282" s="195">
        <v>1528.83</v>
      </c>
      <c r="I1282" s="195">
        <v>1344.92</v>
      </c>
      <c r="J1282" s="195">
        <v>163.16999999999999</v>
      </c>
    </row>
    <row r="1283" spans="1:10">
      <c r="A1283" s="194">
        <v>5755.5</v>
      </c>
      <c r="B1283" s="194">
        <v>2103.92</v>
      </c>
      <c r="C1283" s="194">
        <v>1737.33</v>
      </c>
      <c r="D1283" s="194">
        <v>325.58</v>
      </c>
      <c r="E1283" s="194">
        <v>1496.83</v>
      </c>
      <c r="F1283" s="194">
        <v>1313.17</v>
      </c>
      <c r="G1283" s="194">
        <v>163</v>
      </c>
      <c r="H1283" s="194">
        <v>1530.5</v>
      </c>
      <c r="I1283" s="194">
        <v>1346.83</v>
      </c>
      <c r="J1283" s="194">
        <v>163</v>
      </c>
    </row>
    <row r="1284" spans="1:10">
      <c r="A1284" s="195">
        <v>5760</v>
      </c>
      <c r="B1284" s="195">
        <v>2105.58</v>
      </c>
      <c r="C1284" s="195">
        <v>1739.58</v>
      </c>
      <c r="D1284" s="195">
        <v>325.33</v>
      </c>
      <c r="E1284" s="195">
        <v>1498.58</v>
      </c>
      <c r="F1284" s="195">
        <v>1315.25</v>
      </c>
      <c r="G1284" s="195">
        <v>162.83000000000001</v>
      </c>
      <c r="H1284" s="195">
        <v>1532.17</v>
      </c>
      <c r="I1284" s="195">
        <v>1348.83</v>
      </c>
      <c r="J1284" s="195">
        <v>162.83000000000001</v>
      </c>
    </row>
    <row r="1285" spans="1:10">
      <c r="A1285" s="194">
        <v>5764.5</v>
      </c>
      <c r="B1285" s="194">
        <v>2107.25</v>
      </c>
      <c r="C1285" s="194">
        <v>1741.83</v>
      </c>
      <c r="D1285" s="194">
        <v>325</v>
      </c>
      <c r="E1285" s="194">
        <v>1500.25</v>
      </c>
      <c r="F1285" s="194">
        <v>1317.25</v>
      </c>
      <c r="G1285" s="194">
        <v>162.66999999999999</v>
      </c>
      <c r="H1285" s="194">
        <v>1533.83</v>
      </c>
      <c r="I1285" s="194">
        <v>1350.83</v>
      </c>
      <c r="J1285" s="194">
        <v>162.66999999999999</v>
      </c>
    </row>
    <row r="1286" spans="1:10">
      <c r="A1286" s="195">
        <v>5769</v>
      </c>
      <c r="B1286" s="195">
        <v>2108.92</v>
      </c>
      <c r="C1286" s="195">
        <v>1744</v>
      </c>
      <c r="D1286" s="195">
        <v>324.75</v>
      </c>
      <c r="E1286" s="195">
        <v>1501.92</v>
      </c>
      <c r="F1286" s="195">
        <v>1319.17</v>
      </c>
      <c r="G1286" s="195">
        <v>162.58000000000001</v>
      </c>
      <c r="H1286" s="195">
        <v>1535.5</v>
      </c>
      <c r="I1286" s="195">
        <v>1352.75</v>
      </c>
      <c r="J1286" s="195">
        <v>162.58000000000001</v>
      </c>
    </row>
    <row r="1287" spans="1:10">
      <c r="A1287" s="194">
        <v>5773.5</v>
      </c>
      <c r="B1287" s="194">
        <v>2110.67</v>
      </c>
      <c r="C1287" s="194">
        <v>1746.42</v>
      </c>
      <c r="D1287" s="194">
        <v>324.42</v>
      </c>
      <c r="E1287" s="194">
        <v>1503.58</v>
      </c>
      <c r="F1287" s="194">
        <v>1321.08</v>
      </c>
      <c r="G1287" s="194">
        <v>162.41999999999999</v>
      </c>
      <c r="H1287" s="194">
        <v>1537.25</v>
      </c>
      <c r="I1287" s="194">
        <v>1354.75</v>
      </c>
      <c r="J1287" s="194">
        <v>162.41999999999999</v>
      </c>
    </row>
    <row r="1288" spans="1:10">
      <c r="A1288" s="195">
        <v>5778</v>
      </c>
      <c r="B1288" s="195">
        <v>2112.33</v>
      </c>
      <c r="C1288" s="195">
        <v>1748.58</v>
      </c>
      <c r="D1288" s="195">
        <v>324.17</v>
      </c>
      <c r="E1288" s="195">
        <v>1505.25</v>
      </c>
      <c r="F1288" s="195">
        <v>1323.08</v>
      </c>
      <c r="G1288" s="195">
        <v>162.25</v>
      </c>
      <c r="H1288" s="195">
        <v>1538.92</v>
      </c>
      <c r="I1288" s="195">
        <v>1356.75</v>
      </c>
      <c r="J1288" s="195">
        <v>162.25</v>
      </c>
    </row>
    <row r="1289" spans="1:10">
      <c r="A1289" s="194">
        <v>5782.5</v>
      </c>
      <c r="B1289" s="194">
        <v>2114</v>
      </c>
      <c r="C1289" s="194">
        <v>1750.92</v>
      </c>
      <c r="D1289" s="194">
        <v>323.83</v>
      </c>
      <c r="E1289" s="194">
        <v>1507</v>
      </c>
      <c r="F1289" s="194">
        <v>1325.17</v>
      </c>
      <c r="G1289" s="194">
        <v>162.08000000000001</v>
      </c>
      <c r="H1289" s="194">
        <v>1540.58</v>
      </c>
      <c r="I1289" s="194">
        <v>1358.75</v>
      </c>
      <c r="J1289" s="194">
        <v>162.08000000000001</v>
      </c>
    </row>
    <row r="1290" spans="1:10">
      <c r="A1290" s="195">
        <v>5787</v>
      </c>
      <c r="B1290" s="195">
        <v>2115.67</v>
      </c>
      <c r="C1290" s="195">
        <v>1753.08</v>
      </c>
      <c r="D1290" s="195">
        <v>323.58</v>
      </c>
      <c r="E1290" s="195">
        <v>1508.67</v>
      </c>
      <c r="F1290" s="195">
        <v>1327</v>
      </c>
      <c r="G1290" s="195">
        <v>162</v>
      </c>
      <c r="H1290" s="195">
        <v>1542.25</v>
      </c>
      <c r="I1290" s="195">
        <v>1360.58</v>
      </c>
      <c r="J1290" s="195">
        <v>162</v>
      </c>
    </row>
    <row r="1291" spans="1:10">
      <c r="A1291" s="194">
        <v>5791.5</v>
      </c>
      <c r="B1291" s="194">
        <v>2117.42</v>
      </c>
      <c r="C1291" s="194">
        <v>1755.5</v>
      </c>
      <c r="D1291" s="194">
        <v>323.25</v>
      </c>
      <c r="E1291" s="194">
        <v>1510.33</v>
      </c>
      <c r="F1291" s="194">
        <v>1329</v>
      </c>
      <c r="G1291" s="194">
        <v>161.83000000000001</v>
      </c>
      <c r="H1291" s="194">
        <v>1544</v>
      </c>
      <c r="I1291" s="194">
        <v>1362.67</v>
      </c>
      <c r="J1291" s="194">
        <v>161.83000000000001</v>
      </c>
    </row>
    <row r="1292" spans="1:10">
      <c r="A1292" s="195">
        <v>5796</v>
      </c>
      <c r="B1292" s="195">
        <v>2119.08</v>
      </c>
      <c r="C1292" s="195">
        <v>1757.67</v>
      </c>
      <c r="D1292" s="195">
        <v>323</v>
      </c>
      <c r="E1292" s="195">
        <v>1512</v>
      </c>
      <c r="F1292" s="195">
        <v>1331</v>
      </c>
      <c r="G1292" s="195">
        <v>161.66999999999999</v>
      </c>
      <c r="H1292" s="195">
        <v>1545.67</v>
      </c>
      <c r="I1292" s="195">
        <v>1364.67</v>
      </c>
      <c r="J1292" s="195">
        <v>161.66999999999999</v>
      </c>
    </row>
    <row r="1293" spans="1:10">
      <c r="A1293" s="194">
        <v>5800.5</v>
      </c>
      <c r="B1293" s="194">
        <v>2120.75</v>
      </c>
      <c r="C1293" s="194">
        <v>1759.92</v>
      </c>
      <c r="D1293" s="194">
        <v>322.67</v>
      </c>
      <c r="E1293" s="194">
        <v>1513.75</v>
      </c>
      <c r="F1293" s="194">
        <v>1333.08</v>
      </c>
      <c r="G1293" s="194">
        <v>161.5</v>
      </c>
      <c r="H1293" s="194">
        <v>1547.33</v>
      </c>
      <c r="I1293" s="194">
        <v>1366.67</v>
      </c>
      <c r="J1293" s="194">
        <v>161.5</v>
      </c>
    </row>
    <row r="1294" spans="1:10">
      <c r="A1294" s="195">
        <v>5805</v>
      </c>
      <c r="B1294" s="195">
        <v>2122.42</v>
      </c>
      <c r="C1294" s="195">
        <v>1762.17</v>
      </c>
      <c r="D1294" s="195">
        <v>322.42</v>
      </c>
      <c r="E1294" s="195">
        <v>1515.42</v>
      </c>
      <c r="F1294" s="195">
        <v>1335</v>
      </c>
      <c r="G1294" s="195">
        <v>161.33000000000001</v>
      </c>
      <c r="H1294" s="195">
        <v>1549</v>
      </c>
      <c r="I1294" s="195">
        <v>1368.58</v>
      </c>
      <c r="J1294" s="195">
        <v>161.33000000000001</v>
      </c>
    </row>
    <row r="1295" spans="1:10">
      <c r="A1295" s="194">
        <v>5809.5</v>
      </c>
      <c r="B1295" s="194">
        <v>2124.17</v>
      </c>
      <c r="C1295" s="194">
        <v>1764.5</v>
      </c>
      <c r="D1295" s="194">
        <v>322.08</v>
      </c>
      <c r="E1295" s="194">
        <v>1517.08</v>
      </c>
      <c r="F1295" s="194">
        <v>1336.92</v>
      </c>
      <c r="G1295" s="194">
        <v>161.25</v>
      </c>
      <c r="H1295" s="194">
        <v>1550.75</v>
      </c>
      <c r="I1295" s="194">
        <v>1370.58</v>
      </c>
      <c r="J1295" s="194">
        <v>161.25</v>
      </c>
    </row>
    <row r="1296" spans="1:10">
      <c r="A1296" s="195">
        <v>5814</v>
      </c>
      <c r="B1296" s="195">
        <v>2125.83</v>
      </c>
      <c r="C1296" s="195">
        <v>1766.75</v>
      </c>
      <c r="D1296" s="195">
        <v>321.83</v>
      </c>
      <c r="E1296" s="195">
        <v>1518.75</v>
      </c>
      <c r="F1296" s="195">
        <v>1338.92</v>
      </c>
      <c r="G1296" s="195">
        <v>161.08000000000001</v>
      </c>
      <c r="H1296" s="195">
        <v>1552.42</v>
      </c>
      <c r="I1296" s="195">
        <v>1372.58</v>
      </c>
      <c r="J1296" s="195">
        <v>161.08000000000001</v>
      </c>
    </row>
    <row r="1297" spans="1:10">
      <c r="A1297" s="194">
        <v>5818.5</v>
      </c>
      <c r="B1297" s="194">
        <v>2127.5</v>
      </c>
      <c r="C1297" s="194">
        <v>1769</v>
      </c>
      <c r="D1297" s="194">
        <v>321.5</v>
      </c>
      <c r="E1297" s="194">
        <v>1520.5</v>
      </c>
      <c r="F1297" s="194">
        <v>1340.92</v>
      </c>
      <c r="G1297" s="194">
        <v>160.91999999999999</v>
      </c>
      <c r="H1297" s="194">
        <v>1554.08</v>
      </c>
      <c r="I1297" s="194">
        <v>1374.5</v>
      </c>
      <c r="J1297" s="194">
        <v>160.91999999999999</v>
      </c>
    </row>
    <row r="1298" spans="1:10">
      <c r="A1298" s="195">
        <v>5823</v>
      </c>
      <c r="B1298" s="195">
        <v>2129.17</v>
      </c>
      <c r="C1298" s="195">
        <v>1771.25</v>
      </c>
      <c r="D1298" s="195">
        <v>321.17</v>
      </c>
      <c r="E1298" s="195">
        <v>1522.17</v>
      </c>
      <c r="F1298" s="195">
        <v>1342.92</v>
      </c>
      <c r="G1298" s="195">
        <v>160.75</v>
      </c>
      <c r="H1298" s="195">
        <v>1555.75</v>
      </c>
      <c r="I1298" s="195">
        <v>1376.5</v>
      </c>
      <c r="J1298" s="195">
        <v>160.75</v>
      </c>
    </row>
    <row r="1299" spans="1:10">
      <c r="A1299" s="194">
        <v>5827.5</v>
      </c>
      <c r="B1299" s="194">
        <v>2130.92</v>
      </c>
      <c r="C1299" s="194">
        <v>1773.58</v>
      </c>
      <c r="D1299" s="194">
        <v>320.92</v>
      </c>
      <c r="E1299" s="194">
        <v>1523.83</v>
      </c>
      <c r="F1299" s="194">
        <v>1344.83</v>
      </c>
      <c r="G1299" s="194">
        <v>160.66999999999999</v>
      </c>
      <c r="H1299" s="194">
        <v>1557.5</v>
      </c>
      <c r="I1299" s="194">
        <v>1378.5</v>
      </c>
      <c r="J1299" s="194">
        <v>160.66999999999999</v>
      </c>
    </row>
    <row r="1300" spans="1:10">
      <c r="A1300" s="195">
        <v>5832</v>
      </c>
      <c r="B1300" s="195">
        <v>2132.58</v>
      </c>
      <c r="C1300" s="195">
        <v>1775.83</v>
      </c>
      <c r="D1300" s="195">
        <v>320.58</v>
      </c>
      <c r="E1300" s="195">
        <v>1525.5</v>
      </c>
      <c r="F1300" s="195">
        <v>1346.83</v>
      </c>
      <c r="G1300" s="195">
        <v>160.5</v>
      </c>
      <c r="H1300" s="195">
        <v>1559.17</v>
      </c>
      <c r="I1300" s="195">
        <v>1380.5</v>
      </c>
      <c r="J1300" s="195">
        <v>160.5</v>
      </c>
    </row>
    <row r="1301" spans="1:10">
      <c r="A1301" s="194">
        <v>5836.5</v>
      </c>
      <c r="B1301" s="194">
        <v>2134.25</v>
      </c>
      <c r="C1301" s="194">
        <v>1778.08</v>
      </c>
      <c r="D1301" s="194">
        <v>320.33</v>
      </c>
      <c r="E1301" s="194">
        <v>1527.25</v>
      </c>
      <c r="F1301" s="194">
        <v>1348.83</v>
      </c>
      <c r="G1301" s="194">
        <v>160.33000000000001</v>
      </c>
      <c r="H1301" s="194">
        <v>1560.83</v>
      </c>
      <c r="I1301" s="194">
        <v>1382.42</v>
      </c>
      <c r="J1301" s="194">
        <v>160.33000000000001</v>
      </c>
    </row>
    <row r="1302" spans="1:10">
      <c r="A1302" s="195">
        <v>5841</v>
      </c>
      <c r="B1302" s="195">
        <v>2135.92</v>
      </c>
      <c r="C1302" s="195">
        <v>1780.33</v>
      </c>
      <c r="D1302" s="195">
        <v>320</v>
      </c>
      <c r="E1302" s="195">
        <v>1528.92</v>
      </c>
      <c r="F1302" s="195">
        <v>1350.83</v>
      </c>
      <c r="G1302" s="195">
        <v>160.16999999999999</v>
      </c>
      <c r="H1302" s="195">
        <v>1562.5</v>
      </c>
      <c r="I1302" s="195">
        <v>1384.42</v>
      </c>
      <c r="J1302" s="195">
        <v>160.16999999999999</v>
      </c>
    </row>
    <row r="1303" spans="1:10">
      <c r="A1303" s="194">
        <v>5845.5</v>
      </c>
      <c r="B1303" s="194">
        <v>2137.67</v>
      </c>
      <c r="C1303" s="194">
        <v>1782.67</v>
      </c>
      <c r="D1303" s="194">
        <v>319.75</v>
      </c>
      <c r="E1303" s="194">
        <v>1530.58</v>
      </c>
      <c r="F1303" s="194">
        <v>1352.75</v>
      </c>
      <c r="G1303" s="194">
        <v>160.08000000000001</v>
      </c>
      <c r="H1303" s="194">
        <v>1564.25</v>
      </c>
      <c r="I1303" s="194">
        <v>1386.42</v>
      </c>
      <c r="J1303" s="194">
        <v>160.08000000000001</v>
      </c>
    </row>
    <row r="1304" spans="1:10">
      <c r="A1304" s="195">
        <v>5850</v>
      </c>
      <c r="B1304" s="195">
        <v>2139.33</v>
      </c>
      <c r="C1304" s="195">
        <v>1784.92</v>
      </c>
      <c r="D1304" s="195">
        <v>319.42</v>
      </c>
      <c r="E1304" s="195">
        <v>1532.25</v>
      </c>
      <c r="F1304" s="195">
        <v>1354.67</v>
      </c>
      <c r="G1304" s="195">
        <v>159.91999999999999</v>
      </c>
      <c r="H1304" s="195">
        <v>1565.92</v>
      </c>
      <c r="I1304" s="195">
        <v>1388.33</v>
      </c>
      <c r="J1304" s="195">
        <v>159.91999999999999</v>
      </c>
    </row>
    <row r="1305" spans="1:10">
      <c r="A1305" s="194">
        <v>5854.5</v>
      </c>
      <c r="B1305" s="194">
        <v>2141</v>
      </c>
      <c r="C1305" s="194">
        <v>1787.08</v>
      </c>
      <c r="D1305" s="194">
        <v>319.17</v>
      </c>
      <c r="E1305" s="194">
        <v>1534</v>
      </c>
      <c r="F1305" s="194">
        <v>1356.75</v>
      </c>
      <c r="G1305" s="194">
        <v>159.75</v>
      </c>
      <c r="H1305" s="194">
        <v>1567.58</v>
      </c>
      <c r="I1305" s="194">
        <v>1390.33</v>
      </c>
      <c r="J1305" s="194">
        <v>159.75</v>
      </c>
    </row>
    <row r="1306" spans="1:10">
      <c r="A1306" s="195">
        <v>5859</v>
      </c>
      <c r="B1306" s="195">
        <v>2142.67</v>
      </c>
      <c r="C1306" s="195">
        <v>1789.42</v>
      </c>
      <c r="D1306" s="195">
        <v>318.83</v>
      </c>
      <c r="E1306" s="195">
        <v>1535.67</v>
      </c>
      <c r="F1306" s="195">
        <v>1358.75</v>
      </c>
      <c r="G1306" s="195">
        <v>159.58000000000001</v>
      </c>
      <c r="H1306" s="195">
        <v>1569.25</v>
      </c>
      <c r="I1306" s="195">
        <v>1392.33</v>
      </c>
      <c r="J1306" s="195">
        <v>159.58000000000001</v>
      </c>
    </row>
    <row r="1307" spans="1:10">
      <c r="A1307" s="194">
        <v>5863.5</v>
      </c>
      <c r="B1307" s="194">
        <v>2144.33</v>
      </c>
      <c r="C1307" s="194">
        <v>1791.58</v>
      </c>
      <c r="D1307" s="194">
        <v>318.58</v>
      </c>
      <c r="E1307" s="194">
        <v>1537.33</v>
      </c>
      <c r="F1307" s="194">
        <v>1360.67</v>
      </c>
      <c r="G1307" s="194">
        <v>159.5</v>
      </c>
      <c r="H1307" s="194">
        <v>1570.92</v>
      </c>
      <c r="I1307" s="194">
        <v>1394.25</v>
      </c>
      <c r="J1307" s="194">
        <v>159.5</v>
      </c>
    </row>
    <row r="1308" spans="1:10">
      <c r="A1308" s="195">
        <v>5868</v>
      </c>
      <c r="B1308" s="195">
        <v>2146.08</v>
      </c>
      <c r="C1308" s="195">
        <v>1794</v>
      </c>
      <c r="D1308" s="195">
        <v>318.25</v>
      </c>
      <c r="E1308" s="195">
        <v>1539</v>
      </c>
      <c r="F1308" s="195">
        <v>1362.58</v>
      </c>
      <c r="G1308" s="195">
        <v>159.33000000000001</v>
      </c>
      <c r="H1308" s="195">
        <v>1572.67</v>
      </c>
      <c r="I1308" s="195">
        <v>1396.25</v>
      </c>
      <c r="J1308" s="195">
        <v>159.33000000000001</v>
      </c>
    </row>
    <row r="1309" spans="1:10">
      <c r="A1309" s="194">
        <v>5872.5</v>
      </c>
      <c r="B1309" s="194">
        <v>2147.75</v>
      </c>
      <c r="C1309" s="194">
        <v>1796.17</v>
      </c>
      <c r="D1309" s="194">
        <v>318</v>
      </c>
      <c r="E1309" s="194">
        <v>1540.75</v>
      </c>
      <c r="F1309" s="194">
        <v>1364.67</v>
      </c>
      <c r="G1309" s="194">
        <v>159.16999999999999</v>
      </c>
      <c r="H1309" s="194">
        <v>1574.33</v>
      </c>
      <c r="I1309" s="194">
        <v>1398.25</v>
      </c>
      <c r="J1309" s="194">
        <v>159.16999999999999</v>
      </c>
    </row>
    <row r="1310" spans="1:10">
      <c r="A1310" s="195">
        <v>5877</v>
      </c>
      <c r="B1310" s="195">
        <v>2149.42</v>
      </c>
      <c r="C1310" s="195">
        <v>1798.5</v>
      </c>
      <c r="D1310" s="195">
        <v>317.67</v>
      </c>
      <c r="E1310" s="195">
        <v>1542.42</v>
      </c>
      <c r="F1310" s="195">
        <v>1366.67</v>
      </c>
      <c r="G1310" s="195">
        <v>159</v>
      </c>
      <c r="H1310" s="195">
        <v>1576</v>
      </c>
      <c r="I1310" s="195">
        <v>1400.25</v>
      </c>
      <c r="J1310" s="195">
        <v>159</v>
      </c>
    </row>
    <row r="1311" spans="1:10">
      <c r="A1311" s="194">
        <v>5881.5</v>
      </c>
      <c r="B1311" s="194">
        <v>2151.08</v>
      </c>
      <c r="C1311" s="194">
        <v>1800.67</v>
      </c>
      <c r="D1311" s="194">
        <v>317.42</v>
      </c>
      <c r="E1311" s="194">
        <v>1544.08</v>
      </c>
      <c r="F1311" s="194">
        <v>1368.5</v>
      </c>
      <c r="G1311" s="194">
        <v>158.91999999999999</v>
      </c>
      <c r="H1311" s="194">
        <v>1577.67</v>
      </c>
      <c r="I1311" s="194">
        <v>1402.08</v>
      </c>
      <c r="J1311" s="194">
        <v>158.91999999999999</v>
      </c>
    </row>
    <row r="1312" spans="1:10">
      <c r="A1312" s="195">
        <v>5886</v>
      </c>
      <c r="B1312" s="195">
        <v>2152.83</v>
      </c>
      <c r="C1312" s="195">
        <v>1803</v>
      </c>
      <c r="D1312" s="195">
        <v>317.08</v>
      </c>
      <c r="E1312" s="195">
        <v>1545.75</v>
      </c>
      <c r="F1312" s="195">
        <v>1370.5</v>
      </c>
      <c r="G1312" s="195">
        <v>158.75</v>
      </c>
      <c r="H1312" s="195">
        <v>1579.42</v>
      </c>
      <c r="I1312" s="195">
        <v>1404.17</v>
      </c>
      <c r="J1312" s="195">
        <v>158.75</v>
      </c>
    </row>
    <row r="1313" spans="1:10">
      <c r="A1313" s="194">
        <v>5890.5</v>
      </c>
      <c r="B1313" s="194">
        <v>2154.5</v>
      </c>
      <c r="C1313" s="194">
        <v>1805.25</v>
      </c>
      <c r="D1313" s="194">
        <v>316.83</v>
      </c>
      <c r="E1313" s="194">
        <v>1547.42</v>
      </c>
      <c r="F1313" s="194">
        <v>1372.5</v>
      </c>
      <c r="G1313" s="194">
        <v>158.58000000000001</v>
      </c>
      <c r="H1313" s="194">
        <v>1581.08</v>
      </c>
      <c r="I1313" s="194">
        <v>1406.17</v>
      </c>
      <c r="J1313" s="194">
        <v>158.58000000000001</v>
      </c>
    </row>
    <row r="1314" spans="1:10">
      <c r="A1314" s="195">
        <v>5895</v>
      </c>
      <c r="B1314" s="195">
        <v>2156.17</v>
      </c>
      <c r="C1314" s="195">
        <v>1807.5</v>
      </c>
      <c r="D1314" s="195">
        <v>316.5</v>
      </c>
      <c r="E1314" s="195">
        <v>1549.17</v>
      </c>
      <c r="F1314" s="195">
        <v>1374.5</v>
      </c>
      <c r="G1314" s="195">
        <v>158.41999999999999</v>
      </c>
      <c r="H1314" s="195">
        <v>1582.75</v>
      </c>
      <c r="I1314" s="195">
        <v>1408.08</v>
      </c>
      <c r="J1314" s="195">
        <v>158.41999999999999</v>
      </c>
    </row>
    <row r="1315" spans="1:10">
      <c r="A1315" s="194">
        <v>5899.5</v>
      </c>
      <c r="B1315" s="194">
        <v>2157.83</v>
      </c>
      <c r="C1315" s="194">
        <v>1809.75</v>
      </c>
      <c r="D1315" s="194">
        <v>316.25</v>
      </c>
      <c r="E1315" s="194">
        <v>1550.83</v>
      </c>
      <c r="F1315" s="194">
        <v>1376.42</v>
      </c>
      <c r="G1315" s="194">
        <v>158.33000000000001</v>
      </c>
      <c r="H1315" s="194">
        <v>1584.42</v>
      </c>
      <c r="I1315" s="194">
        <v>1410</v>
      </c>
      <c r="J1315" s="194">
        <v>158.33000000000001</v>
      </c>
    </row>
    <row r="1316" spans="1:10">
      <c r="A1316" s="195">
        <v>5904</v>
      </c>
      <c r="B1316" s="195">
        <v>2159.58</v>
      </c>
      <c r="C1316" s="195">
        <v>1812.08</v>
      </c>
      <c r="D1316" s="195">
        <v>315.92</v>
      </c>
      <c r="E1316" s="195">
        <v>1552.5</v>
      </c>
      <c r="F1316" s="195">
        <v>1378.42</v>
      </c>
      <c r="G1316" s="195">
        <v>158.16999999999999</v>
      </c>
      <c r="H1316" s="195">
        <v>1586.17</v>
      </c>
      <c r="I1316" s="195">
        <v>1412.08</v>
      </c>
      <c r="J1316" s="195">
        <v>158.16999999999999</v>
      </c>
    </row>
    <row r="1317" spans="1:10">
      <c r="A1317" s="194">
        <v>5908.5</v>
      </c>
      <c r="B1317" s="194">
        <v>2161.25</v>
      </c>
      <c r="C1317" s="194">
        <v>1814.25</v>
      </c>
      <c r="D1317" s="194">
        <v>315.67</v>
      </c>
      <c r="E1317" s="194">
        <v>1554.17</v>
      </c>
      <c r="F1317" s="194">
        <v>1380.42</v>
      </c>
      <c r="G1317" s="194">
        <v>158</v>
      </c>
      <c r="H1317" s="194">
        <v>1587.83</v>
      </c>
      <c r="I1317" s="194">
        <v>1414.08</v>
      </c>
      <c r="J1317" s="194">
        <v>158</v>
      </c>
    </row>
    <row r="1318" spans="1:10">
      <c r="A1318" s="195">
        <v>5913</v>
      </c>
      <c r="B1318" s="195">
        <v>2162.92</v>
      </c>
      <c r="C1318" s="195">
        <v>1816.58</v>
      </c>
      <c r="D1318" s="195">
        <v>315.33</v>
      </c>
      <c r="E1318" s="195">
        <v>1555.92</v>
      </c>
      <c r="F1318" s="195">
        <v>1382.42</v>
      </c>
      <c r="G1318" s="195">
        <v>157.83000000000001</v>
      </c>
      <c r="H1318" s="195">
        <v>1589.5</v>
      </c>
      <c r="I1318" s="195">
        <v>1416</v>
      </c>
      <c r="J1318" s="195">
        <v>157.83000000000001</v>
      </c>
    </row>
    <row r="1319" spans="1:10">
      <c r="A1319" s="194">
        <v>5917.5</v>
      </c>
      <c r="B1319" s="194">
        <v>2164.58</v>
      </c>
      <c r="C1319" s="194">
        <v>1818.75</v>
      </c>
      <c r="D1319" s="194">
        <v>315.08</v>
      </c>
      <c r="E1319" s="194">
        <v>1557.58</v>
      </c>
      <c r="F1319" s="194">
        <v>1384.33</v>
      </c>
      <c r="G1319" s="194">
        <v>157.75</v>
      </c>
      <c r="H1319" s="194">
        <v>1591.17</v>
      </c>
      <c r="I1319" s="194">
        <v>1417.92</v>
      </c>
      <c r="J1319" s="194">
        <v>157.75</v>
      </c>
    </row>
    <row r="1320" spans="1:10">
      <c r="A1320" s="195">
        <v>5922</v>
      </c>
      <c r="B1320" s="195">
        <v>2166.33</v>
      </c>
      <c r="C1320" s="195">
        <v>1821.17</v>
      </c>
      <c r="D1320" s="195">
        <v>314.75</v>
      </c>
      <c r="E1320" s="195">
        <v>1559.25</v>
      </c>
      <c r="F1320" s="195">
        <v>1386.33</v>
      </c>
      <c r="G1320" s="195">
        <v>157.58000000000001</v>
      </c>
      <c r="H1320" s="195">
        <v>1592.92</v>
      </c>
      <c r="I1320" s="195">
        <v>1420</v>
      </c>
      <c r="J1320" s="195">
        <v>157.58000000000001</v>
      </c>
    </row>
    <row r="1321" spans="1:10">
      <c r="A1321" s="194">
        <v>5926.5</v>
      </c>
      <c r="B1321" s="194">
        <v>2168</v>
      </c>
      <c r="C1321" s="194">
        <v>1823.33</v>
      </c>
      <c r="D1321" s="194">
        <v>314.5</v>
      </c>
      <c r="E1321" s="194">
        <v>1560.92</v>
      </c>
      <c r="F1321" s="194">
        <v>1388.25</v>
      </c>
      <c r="G1321" s="194">
        <v>157.41999999999999</v>
      </c>
      <c r="H1321" s="194">
        <v>1594.58</v>
      </c>
      <c r="I1321" s="194">
        <v>1421.92</v>
      </c>
      <c r="J1321" s="194">
        <v>157.41999999999999</v>
      </c>
    </row>
    <row r="1322" spans="1:10">
      <c r="A1322" s="195">
        <v>5931</v>
      </c>
      <c r="B1322" s="195">
        <v>2169.67</v>
      </c>
      <c r="C1322" s="195">
        <v>1825.67</v>
      </c>
      <c r="D1322" s="195">
        <v>314.17</v>
      </c>
      <c r="E1322" s="195">
        <v>1562.67</v>
      </c>
      <c r="F1322" s="195">
        <v>1390.33</v>
      </c>
      <c r="G1322" s="195">
        <v>157.25</v>
      </c>
      <c r="H1322" s="195">
        <v>1596.25</v>
      </c>
      <c r="I1322" s="195">
        <v>1423.92</v>
      </c>
      <c r="J1322" s="195">
        <v>157.25</v>
      </c>
    </row>
    <row r="1323" spans="1:10">
      <c r="A1323" s="194">
        <v>5935.5</v>
      </c>
      <c r="B1323" s="194">
        <v>2171.33</v>
      </c>
      <c r="C1323" s="194">
        <v>1827.83</v>
      </c>
      <c r="D1323" s="194">
        <v>313.92</v>
      </c>
      <c r="E1323" s="194">
        <v>1564.33</v>
      </c>
      <c r="F1323" s="194">
        <v>1392.33</v>
      </c>
      <c r="G1323" s="194">
        <v>157.08000000000001</v>
      </c>
      <c r="H1323" s="194">
        <v>1597.92</v>
      </c>
      <c r="I1323" s="194">
        <v>1425.92</v>
      </c>
      <c r="J1323" s="194">
        <v>157.08000000000001</v>
      </c>
    </row>
    <row r="1324" spans="1:10">
      <c r="A1324" s="195">
        <v>5940</v>
      </c>
      <c r="B1324" s="195">
        <v>2173.08</v>
      </c>
      <c r="C1324" s="195">
        <v>1830.17</v>
      </c>
      <c r="D1324" s="195">
        <v>313.58</v>
      </c>
      <c r="E1324" s="195">
        <v>1566</v>
      </c>
      <c r="F1324" s="195">
        <v>1394.25</v>
      </c>
      <c r="G1324" s="195">
        <v>157</v>
      </c>
      <c r="H1324" s="195">
        <v>1599.67</v>
      </c>
      <c r="I1324" s="195">
        <v>1427.92</v>
      </c>
      <c r="J1324" s="195">
        <v>157</v>
      </c>
    </row>
    <row r="1325" spans="1:10">
      <c r="A1325" s="194">
        <v>5944.5</v>
      </c>
      <c r="B1325" s="194">
        <v>2174.75</v>
      </c>
      <c r="C1325" s="194">
        <v>1832.42</v>
      </c>
      <c r="D1325" s="194">
        <v>313.33</v>
      </c>
      <c r="E1325" s="194">
        <v>1567.67</v>
      </c>
      <c r="F1325" s="194">
        <v>1396.17</v>
      </c>
      <c r="G1325" s="194">
        <v>156.83000000000001</v>
      </c>
      <c r="H1325" s="194">
        <v>1601.33</v>
      </c>
      <c r="I1325" s="194">
        <v>1429.83</v>
      </c>
      <c r="J1325" s="194">
        <v>156.83000000000001</v>
      </c>
    </row>
    <row r="1326" spans="1:10">
      <c r="A1326" s="195">
        <v>5949</v>
      </c>
      <c r="B1326" s="195">
        <v>2176.42</v>
      </c>
      <c r="C1326" s="195">
        <v>1834.67</v>
      </c>
      <c r="D1326" s="195">
        <v>313</v>
      </c>
      <c r="E1326" s="195">
        <v>1569.42</v>
      </c>
      <c r="F1326" s="195">
        <v>1398.25</v>
      </c>
      <c r="G1326" s="195">
        <v>156.66999999999999</v>
      </c>
      <c r="H1326" s="195">
        <v>1603</v>
      </c>
      <c r="I1326" s="195">
        <v>1431.83</v>
      </c>
      <c r="J1326" s="195">
        <v>156.66999999999999</v>
      </c>
    </row>
    <row r="1327" spans="1:10">
      <c r="A1327" s="194">
        <v>5953.5</v>
      </c>
      <c r="B1327" s="194">
        <v>2178.08</v>
      </c>
      <c r="C1327" s="194">
        <v>1836.92</v>
      </c>
      <c r="D1327" s="194">
        <v>312.75</v>
      </c>
      <c r="E1327" s="194">
        <v>1571.08</v>
      </c>
      <c r="F1327" s="194">
        <v>1400.25</v>
      </c>
      <c r="G1327" s="194">
        <v>156.5</v>
      </c>
      <c r="H1327" s="194">
        <v>1604.67</v>
      </c>
      <c r="I1327" s="194">
        <v>1433.83</v>
      </c>
      <c r="J1327" s="194">
        <v>156.5</v>
      </c>
    </row>
    <row r="1328" spans="1:10">
      <c r="A1328" s="195">
        <v>5958</v>
      </c>
      <c r="B1328" s="195">
        <v>2179.83</v>
      </c>
      <c r="C1328" s="195">
        <v>1839.25</v>
      </c>
      <c r="D1328" s="195">
        <v>312.42</v>
      </c>
      <c r="E1328" s="195">
        <v>1572.75</v>
      </c>
      <c r="F1328" s="195">
        <v>1402.08</v>
      </c>
      <c r="G1328" s="195">
        <v>156.41999999999999</v>
      </c>
      <c r="H1328" s="195">
        <v>1606.42</v>
      </c>
      <c r="I1328" s="195">
        <v>1435.75</v>
      </c>
      <c r="J1328" s="195">
        <v>156.41999999999999</v>
      </c>
    </row>
    <row r="1329" spans="1:10">
      <c r="A1329" s="194">
        <v>5962.5</v>
      </c>
      <c r="B1329" s="194">
        <v>2181.5</v>
      </c>
      <c r="C1329" s="194">
        <v>1841.5</v>
      </c>
      <c r="D1329" s="194">
        <v>312.17</v>
      </c>
      <c r="E1329" s="194">
        <v>1574.42</v>
      </c>
      <c r="F1329" s="194">
        <v>1404.08</v>
      </c>
      <c r="G1329" s="194">
        <v>156.25</v>
      </c>
      <c r="H1329" s="194">
        <v>1608.08</v>
      </c>
      <c r="I1329" s="194">
        <v>1437.75</v>
      </c>
      <c r="J1329" s="194">
        <v>156.25</v>
      </c>
    </row>
    <row r="1330" spans="1:10">
      <c r="A1330" s="195">
        <v>5967</v>
      </c>
      <c r="B1330" s="195">
        <v>2183.17</v>
      </c>
      <c r="C1330" s="195">
        <v>1843.75</v>
      </c>
      <c r="D1330" s="195">
        <v>311.83</v>
      </c>
      <c r="E1330" s="195">
        <v>1576.17</v>
      </c>
      <c r="F1330" s="195">
        <v>1406.17</v>
      </c>
      <c r="G1330" s="195">
        <v>156.08000000000001</v>
      </c>
      <c r="H1330" s="195">
        <v>1609.75</v>
      </c>
      <c r="I1330" s="195">
        <v>1439.75</v>
      </c>
      <c r="J1330" s="195">
        <v>156.08000000000001</v>
      </c>
    </row>
    <row r="1331" spans="1:10">
      <c r="A1331" s="194">
        <v>5971.5</v>
      </c>
      <c r="B1331" s="194">
        <v>2184.83</v>
      </c>
      <c r="C1331" s="194">
        <v>1846</v>
      </c>
      <c r="D1331" s="194">
        <v>311.5</v>
      </c>
      <c r="E1331" s="194">
        <v>1577.83</v>
      </c>
      <c r="F1331" s="194">
        <v>1408.17</v>
      </c>
      <c r="G1331" s="194">
        <v>155.91999999999999</v>
      </c>
      <c r="H1331" s="194">
        <v>1611.42</v>
      </c>
      <c r="I1331" s="194">
        <v>1441.75</v>
      </c>
      <c r="J1331" s="194">
        <v>155.91999999999999</v>
      </c>
    </row>
    <row r="1332" spans="1:10">
      <c r="A1332" s="195">
        <v>5976</v>
      </c>
      <c r="B1332" s="195">
        <v>2186.5</v>
      </c>
      <c r="C1332" s="195">
        <v>1848.25</v>
      </c>
      <c r="D1332" s="195">
        <v>311.25</v>
      </c>
      <c r="E1332" s="195">
        <v>1579.5</v>
      </c>
      <c r="F1332" s="195">
        <v>1410</v>
      </c>
      <c r="G1332" s="195">
        <v>155.83000000000001</v>
      </c>
      <c r="H1332" s="195">
        <v>1613.08</v>
      </c>
      <c r="I1332" s="195">
        <v>1443.58</v>
      </c>
      <c r="J1332" s="195">
        <v>155.83000000000001</v>
      </c>
    </row>
    <row r="1333" spans="1:10">
      <c r="A1333" s="194">
        <v>5980.5</v>
      </c>
      <c r="B1333" s="194">
        <v>2188.25</v>
      </c>
      <c r="C1333" s="194">
        <v>1850.58</v>
      </c>
      <c r="D1333" s="194">
        <v>310.92</v>
      </c>
      <c r="E1333" s="194">
        <v>1581.17</v>
      </c>
      <c r="F1333" s="194">
        <v>1412</v>
      </c>
      <c r="G1333" s="194">
        <v>155.66999999999999</v>
      </c>
      <c r="H1333" s="194">
        <v>1614.83</v>
      </c>
      <c r="I1333" s="194">
        <v>1445.67</v>
      </c>
      <c r="J1333" s="194">
        <v>155.66999999999999</v>
      </c>
    </row>
    <row r="1334" spans="1:10">
      <c r="A1334" s="195">
        <v>5985</v>
      </c>
      <c r="B1334" s="195">
        <v>2189.92</v>
      </c>
      <c r="C1334" s="195">
        <v>1852.83</v>
      </c>
      <c r="D1334" s="195">
        <v>310.67</v>
      </c>
      <c r="E1334" s="195">
        <v>1582.83</v>
      </c>
      <c r="F1334" s="195">
        <v>1414</v>
      </c>
      <c r="G1334" s="195">
        <v>155.5</v>
      </c>
      <c r="H1334" s="195">
        <v>1616.5</v>
      </c>
      <c r="I1334" s="195">
        <v>1447.67</v>
      </c>
      <c r="J1334" s="195">
        <v>155.5</v>
      </c>
    </row>
    <row r="1335" spans="1:10">
      <c r="A1335" s="194">
        <v>5989.5</v>
      </c>
      <c r="B1335" s="194">
        <v>2191.58</v>
      </c>
      <c r="C1335" s="194">
        <v>1855.08</v>
      </c>
      <c r="D1335" s="194">
        <v>310.33</v>
      </c>
      <c r="E1335" s="194">
        <v>1584.58</v>
      </c>
      <c r="F1335" s="194">
        <v>1416</v>
      </c>
      <c r="G1335" s="194">
        <v>155.33000000000001</v>
      </c>
      <c r="H1335" s="194">
        <v>1618.17</v>
      </c>
      <c r="I1335" s="194">
        <v>1449.58</v>
      </c>
      <c r="J1335" s="194">
        <v>155.33000000000001</v>
      </c>
    </row>
    <row r="1336" spans="1:10">
      <c r="A1336" s="195">
        <v>5994</v>
      </c>
      <c r="B1336" s="195">
        <v>2193.25</v>
      </c>
      <c r="C1336" s="195">
        <v>1857.25</v>
      </c>
      <c r="D1336" s="195">
        <v>310.08</v>
      </c>
      <c r="E1336" s="195">
        <v>1586.25</v>
      </c>
      <c r="F1336" s="195">
        <v>1417.92</v>
      </c>
      <c r="G1336" s="195">
        <v>155.25</v>
      </c>
      <c r="H1336" s="195">
        <v>1619.83</v>
      </c>
      <c r="I1336" s="195">
        <v>1451.5</v>
      </c>
      <c r="J1336" s="195">
        <v>155.25</v>
      </c>
    </row>
    <row r="1337" spans="1:10">
      <c r="A1337" s="194">
        <v>5998.5</v>
      </c>
      <c r="B1337" s="194">
        <v>2195</v>
      </c>
      <c r="C1337" s="194">
        <v>1859.67</v>
      </c>
      <c r="D1337" s="194">
        <v>309.75</v>
      </c>
      <c r="E1337" s="194">
        <v>1587.92</v>
      </c>
      <c r="F1337" s="194">
        <v>1419.92</v>
      </c>
      <c r="G1337" s="194">
        <v>155.08000000000001</v>
      </c>
      <c r="H1337" s="194">
        <v>1621.58</v>
      </c>
      <c r="I1337" s="194">
        <v>1453.58</v>
      </c>
      <c r="J1337" s="194">
        <v>155.08000000000001</v>
      </c>
    </row>
    <row r="1338" spans="1:10">
      <c r="A1338" s="195">
        <v>6003</v>
      </c>
      <c r="B1338" s="195">
        <v>2196.67</v>
      </c>
      <c r="C1338" s="195">
        <v>1861.83</v>
      </c>
      <c r="D1338" s="195">
        <v>309.5</v>
      </c>
      <c r="E1338" s="195">
        <v>1589.58</v>
      </c>
      <c r="F1338" s="195">
        <v>1421.92</v>
      </c>
      <c r="G1338" s="195">
        <v>154.91999999999999</v>
      </c>
      <c r="H1338" s="195">
        <v>1623.25</v>
      </c>
      <c r="I1338" s="195">
        <v>1455.58</v>
      </c>
      <c r="J1338" s="195">
        <v>154.91999999999999</v>
      </c>
    </row>
    <row r="1339" spans="1:10">
      <c r="A1339" s="194">
        <v>6007.5</v>
      </c>
      <c r="B1339" s="194">
        <v>2198.33</v>
      </c>
      <c r="C1339" s="194">
        <v>1864.17</v>
      </c>
      <c r="D1339" s="194">
        <v>309.17</v>
      </c>
      <c r="E1339" s="194">
        <v>1591.33</v>
      </c>
      <c r="F1339" s="194">
        <v>1423.92</v>
      </c>
      <c r="G1339" s="194">
        <v>154.75</v>
      </c>
      <c r="H1339" s="194">
        <v>1624.92</v>
      </c>
      <c r="I1339" s="194">
        <v>1457.5</v>
      </c>
      <c r="J1339" s="194">
        <v>154.75</v>
      </c>
    </row>
    <row r="1340" spans="1:10">
      <c r="A1340" s="195">
        <v>6012</v>
      </c>
      <c r="B1340" s="195">
        <v>2200</v>
      </c>
      <c r="C1340" s="195">
        <v>1866.33</v>
      </c>
      <c r="D1340" s="195">
        <v>308.92</v>
      </c>
      <c r="E1340" s="195">
        <v>1593</v>
      </c>
      <c r="F1340" s="195">
        <v>1425.83</v>
      </c>
      <c r="G1340" s="195">
        <v>154.66999999999999</v>
      </c>
      <c r="H1340" s="195">
        <v>1626.58</v>
      </c>
      <c r="I1340" s="195">
        <v>1459.42</v>
      </c>
      <c r="J1340" s="195">
        <v>154.66999999999999</v>
      </c>
    </row>
    <row r="1341" spans="1:10">
      <c r="A1341" s="194">
        <v>6016.5</v>
      </c>
      <c r="B1341" s="194">
        <v>2201.75</v>
      </c>
      <c r="C1341" s="194">
        <v>1868.75</v>
      </c>
      <c r="D1341" s="194">
        <v>308.58</v>
      </c>
      <c r="E1341" s="194">
        <v>1594.67</v>
      </c>
      <c r="F1341" s="194">
        <v>1427.83</v>
      </c>
      <c r="G1341" s="194">
        <v>154.5</v>
      </c>
      <c r="H1341" s="194">
        <v>1628.33</v>
      </c>
      <c r="I1341" s="194">
        <v>1461.5</v>
      </c>
      <c r="J1341" s="194">
        <v>154.5</v>
      </c>
    </row>
    <row r="1342" spans="1:10">
      <c r="A1342" s="195">
        <v>6021</v>
      </c>
      <c r="B1342" s="195">
        <v>2203.42</v>
      </c>
      <c r="C1342" s="195">
        <v>1870.92</v>
      </c>
      <c r="D1342" s="195">
        <v>308.33</v>
      </c>
      <c r="E1342" s="195">
        <v>1596.33</v>
      </c>
      <c r="F1342" s="195">
        <v>1429.75</v>
      </c>
      <c r="G1342" s="195">
        <v>154.33000000000001</v>
      </c>
      <c r="H1342" s="195">
        <v>1630</v>
      </c>
      <c r="I1342" s="195">
        <v>1463.42</v>
      </c>
      <c r="J1342" s="195">
        <v>154.33000000000001</v>
      </c>
    </row>
    <row r="1343" spans="1:10">
      <c r="A1343" s="194">
        <v>6025.5</v>
      </c>
      <c r="B1343" s="194">
        <v>2205.08</v>
      </c>
      <c r="C1343" s="194">
        <v>1873.17</v>
      </c>
      <c r="D1343" s="194">
        <v>308</v>
      </c>
      <c r="E1343" s="194">
        <v>1598.08</v>
      </c>
      <c r="F1343" s="194">
        <v>1431.83</v>
      </c>
      <c r="G1343" s="194">
        <v>154.16999999999999</v>
      </c>
      <c r="H1343" s="194">
        <v>1631.67</v>
      </c>
      <c r="I1343" s="194">
        <v>1465.42</v>
      </c>
      <c r="J1343" s="194">
        <v>154.16999999999999</v>
      </c>
    </row>
    <row r="1344" spans="1:10">
      <c r="A1344" s="195">
        <v>6030</v>
      </c>
      <c r="B1344" s="195">
        <v>2206.75</v>
      </c>
      <c r="C1344" s="195">
        <v>1875.42</v>
      </c>
      <c r="D1344" s="195">
        <v>307.75</v>
      </c>
      <c r="E1344" s="195">
        <v>1599.75</v>
      </c>
      <c r="F1344" s="195">
        <v>1433.75</v>
      </c>
      <c r="G1344" s="195">
        <v>154.08000000000001</v>
      </c>
      <c r="H1344" s="195">
        <v>1633.33</v>
      </c>
      <c r="I1344" s="195">
        <v>1467.33</v>
      </c>
      <c r="J1344" s="195">
        <v>154.08000000000001</v>
      </c>
    </row>
    <row r="1345" spans="1:10">
      <c r="A1345" s="194">
        <v>6034.5</v>
      </c>
      <c r="B1345" s="194">
        <v>2208.5</v>
      </c>
      <c r="C1345" s="194">
        <v>1877.75</v>
      </c>
      <c r="D1345" s="194">
        <v>307.42</v>
      </c>
      <c r="E1345" s="194">
        <v>1601.42</v>
      </c>
      <c r="F1345" s="194">
        <v>1435.75</v>
      </c>
      <c r="G1345" s="194">
        <v>153.91999999999999</v>
      </c>
      <c r="H1345" s="194">
        <v>1635.08</v>
      </c>
      <c r="I1345" s="194">
        <v>1469.42</v>
      </c>
      <c r="J1345" s="194">
        <v>153.91999999999999</v>
      </c>
    </row>
    <row r="1346" spans="1:10">
      <c r="A1346" s="195">
        <v>6039</v>
      </c>
      <c r="B1346" s="195">
        <v>2210.17</v>
      </c>
      <c r="C1346" s="195">
        <v>1880</v>
      </c>
      <c r="D1346" s="195">
        <v>307.17</v>
      </c>
      <c r="E1346" s="195">
        <v>1603.08</v>
      </c>
      <c r="F1346" s="195">
        <v>1437.67</v>
      </c>
      <c r="G1346" s="195">
        <v>153.75</v>
      </c>
      <c r="H1346" s="195">
        <v>1636.75</v>
      </c>
      <c r="I1346" s="195">
        <v>1471.33</v>
      </c>
      <c r="J1346" s="195">
        <v>153.75</v>
      </c>
    </row>
    <row r="1347" spans="1:10">
      <c r="A1347" s="194">
        <v>6043.5</v>
      </c>
      <c r="B1347" s="194">
        <v>2211.83</v>
      </c>
      <c r="C1347" s="194">
        <v>1882.25</v>
      </c>
      <c r="D1347" s="194">
        <v>306.83</v>
      </c>
      <c r="E1347" s="194">
        <v>1604.83</v>
      </c>
      <c r="F1347" s="194">
        <v>1439.75</v>
      </c>
      <c r="G1347" s="194">
        <v>153.58000000000001</v>
      </c>
      <c r="H1347" s="194">
        <v>1638.42</v>
      </c>
      <c r="I1347" s="194">
        <v>1473.33</v>
      </c>
      <c r="J1347" s="194">
        <v>153.58000000000001</v>
      </c>
    </row>
    <row r="1348" spans="1:10">
      <c r="A1348" s="195">
        <v>6048</v>
      </c>
      <c r="B1348" s="195">
        <v>2213.5</v>
      </c>
      <c r="C1348" s="195">
        <v>1884.5</v>
      </c>
      <c r="D1348" s="195">
        <v>306.58</v>
      </c>
      <c r="E1348" s="195">
        <v>1606.5</v>
      </c>
      <c r="F1348" s="195">
        <v>1441.67</v>
      </c>
      <c r="G1348" s="195">
        <v>153.5</v>
      </c>
      <c r="H1348" s="195">
        <v>1640.08</v>
      </c>
      <c r="I1348" s="195">
        <v>1475.25</v>
      </c>
      <c r="J1348" s="195">
        <v>153.5</v>
      </c>
    </row>
    <row r="1349" spans="1:10">
      <c r="A1349" s="194">
        <v>6052.5</v>
      </c>
      <c r="B1349" s="194">
        <v>2215.25</v>
      </c>
      <c r="C1349" s="194">
        <v>1886.83</v>
      </c>
      <c r="D1349" s="194">
        <v>306.25</v>
      </c>
      <c r="E1349" s="194">
        <v>1608.17</v>
      </c>
      <c r="F1349" s="194">
        <v>1443.58</v>
      </c>
      <c r="G1349" s="194">
        <v>153.33000000000001</v>
      </c>
      <c r="H1349" s="194">
        <v>1641.83</v>
      </c>
      <c r="I1349" s="194">
        <v>1477.25</v>
      </c>
      <c r="J1349" s="194">
        <v>153.33000000000001</v>
      </c>
    </row>
    <row r="1350" spans="1:10">
      <c r="A1350" s="195">
        <v>6057</v>
      </c>
      <c r="B1350" s="195">
        <v>2216.92</v>
      </c>
      <c r="C1350" s="195">
        <v>1889</v>
      </c>
      <c r="D1350" s="195">
        <v>306</v>
      </c>
      <c r="E1350" s="195">
        <v>1609.83</v>
      </c>
      <c r="F1350" s="195">
        <v>1445.58</v>
      </c>
      <c r="G1350" s="195">
        <v>153.16999999999999</v>
      </c>
      <c r="H1350" s="195">
        <v>1643.5</v>
      </c>
      <c r="I1350" s="195">
        <v>1479.25</v>
      </c>
      <c r="J1350" s="195">
        <v>153.16999999999999</v>
      </c>
    </row>
    <row r="1351" spans="1:10">
      <c r="A1351" s="194">
        <v>6061.5</v>
      </c>
      <c r="B1351" s="194">
        <v>2218.58</v>
      </c>
      <c r="C1351" s="194">
        <v>1891.33</v>
      </c>
      <c r="D1351" s="194">
        <v>305.67</v>
      </c>
      <c r="E1351" s="194">
        <v>1611.58</v>
      </c>
      <c r="F1351" s="194">
        <v>1447.67</v>
      </c>
      <c r="G1351" s="194">
        <v>153</v>
      </c>
      <c r="H1351" s="194">
        <v>1645.17</v>
      </c>
      <c r="I1351" s="194">
        <v>1481.25</v>
      </c>
      <c r="J1351" s="194">
        <v>153</v>
      </c>
    </row>
    <row r="1352" spans="1:10">
      <c r="A1352" s="195">
        <v>6066</v>
      </c>
      <c r="B1352" s="195">
        <v>2220.25</v>
      </c>
      <c r="C1352" s="195">
        <v>1893.5</v>
      </c>
      <c r="D1352" s="195">
        <v>305.42</v>
      </c>
      <c r="E1352" s="195">
        <v>1613.25</v>
      </c>
      <c r="F1352" s="195">
        <v>1449.67</v>
      </c>
      <c r="G1352" s="195">
        <v>152.83000000000001</v>
      </c>
      <c r="H1352" s="195">
        <v>1646.83</v>
      </c>
      <c r="I1352" s="195">
        <v>1483.25</v>
      </c>
      <c r="J1352" s="195">
        <v>152.83000000000001</v>
      </c>
    </row>
    <row r="1353" spans="1:10">
      <c r="A1353" s="194">
        <v>6070.5</v>
      </c>
      <c r="B1353" s="194">
        <v>2221.92</v>
      </c>
      <c r="C1353" s="194">
        <v>1895.83</v>
      </c>
      <c r="D1353" s="194">
        <v>305.08</v>
      </c>
      <c r="E1353" s="194">
        <v>1614.92</v>
      </c>
      <c r="F1353" s="194">
        <v>1451.5</v>
      </c>
      <c r="G1353" s="194">
        <v>152.75</v>
      </c>
      <c r="H1353" s="194">
        <v>1648.5</v>
      </c>
      <c r="I1353" s="194">
        <v>1485.08</v>
      </c>
      <c r="J1353" s="194">
        <v>152.75</v>
      </c>
    </row>
    <row r="1354" spans="1:10">
      <c r="A1354" s="195">
        <v>6075</v>
      </c>
      <c r="B1354" s="195">
        <v>2223.67</v>
      </c>
      <c r="C1354" s="195">
        <v>1898.08</v>
      </c>
      <c r="D1354" s="195">
        <v>304.83</v>
      </c>
      <c r="E1354" s="195">
        <v>1616.58</v>
      </c>
      <c r="F1354" s="195">
        <v>1453.5</v>
      </c>
      <c r="G1354" s="195">
        <v>152.58000000000001</v>
      </c>
      <c r="H1354" s="195">
        <v>1650.25</v>
      </c>
      <c r="I1354" s="195">
        <v>1487.17</v>
      </c>
      <c r="J1354" s="195">
        <v>152.58000000000001</v>
      </c>
    </row>
    <row r="1355" spans="1:10">
      <c r="A1355" s="194">
        <v>6079.5</v>
      </c>
      <c r="B1355" s="194">
        <v>2225.33</v>
      </c>
      <c r="C1355" s="194">
        <v>1900.42</v>
      </c>
      <c r="D1355" s="194">
        <v>304.5</v>
      </c>
      <c r="E1355" s="194">
        <v>1618.33</v>
      </c>
      <c r="F1355" s="194">
        <v>1455.58</v>
      </c>
      <c r="G1355" s="194">
        <v>152.41999999999999</v>
      </c>
      <c r="H1355" s="194">
        <v>1651.92</v>
      </c>
      <c r="I1355" s="194">
        <v>1489.17</v>
      </c>
      <c r="J1355" s="194">
        <v>152.41999999999999</v>
      </c>
    </row>
    <row r="1356" spans="1:10">
      <c r="A1356" s="195">
        <v>6084</v>
      </c>
      <c r="B1356" s="195">
        <v>2227</v>
      </c>
      <c r="C1356" s="195">
        <v>1902.58</v>
      </c>
      <c r="D1356" s="195">
        <v>304.25</v>
      </c>
      <c r="E1356" s="195">
        <v>1620</v>
      </c>
      <c r="F1356" s="195">
        <v>1457.5</v>
      </c>
      <c r="G1356" s="195">
        <v>152.25</v>
      </c>
      <c r="H1356" s="195">
        <v>1653.58</v>
      </c>
      <c r="I1356" s="195">
        <v>1491.08</v>
      </c>
      <c r="J1356" s="195">
        <v>152.25</v>
      </c>
    </row>
    <row r="1357" spans="1:10">
      <c r="A1357" s="194">
        <v>6088.5</v>
      </c>
      <c r="B1357" s="194">
        <v>2228.67</v>
      </c>
      <c r="C1357" s="194">
        <v>1904.83</v>
      </c>
      <c r="D1357" s="194">
        <v>303.92</v>
      </c>
      <c r="E1357" s="194">
        <v>1621.67</v>
      </c>
      <c r="F1357" s="194">
        <v>1459.42</v>
      </c>
      <c r="G1357" s="194">
        <v>152.16999999999999</v>
      </c>
      <c r="H1357" s="194">
        <v>1655.25</v>
      </c>
      <c r="I1357" s="194">
        <v>1493</v>
      </c>
      <c r="J1357" s="194">
        <v>152.16999999999999</v>
      </c>
    </row>
    <row r="1358" spans="1:10">
      <c r="A1358" s="195">
        <v>6093</v>
      </c>
      <c r="B1358" s="195">
        <v>2230.42</v>
      </c>
      <c r="C1358" s="195">
        <v>1907.17</v>
      </c>
      <c r="D1358" s="195">
        <v>303.67</v>
      </c>
      <c r="E1358" s="195">
        <v>1623.33</v>
      </c>
      <c r="F1358" s="195">
        <v>1461.42</v>
      </c>
      <c r="G1358" s="195">
        <v>152</v>
      </c>
      <c r="H1358" s="195">
        <v>1657</v>
      </c>
      <c r="I1358" s="195">
        <v>1495.08</v>
      </c>
      <c r="J1358" s="195">
        <v>152</v>
      </c>
    </row>
    <row r="1359" spans="1:10">
      <c r="A1359" s="194">
        <v>6097.5</v>
      </c>
      <c r="B1359" s="194">
        <v>2232.08</v>
      </c>
      <c r="C1359" s="194">
        <v>1909.42</v>
      </c>
      <c r="D1359" s="194">
        <v>303.33</v>
      </c>
      <c r="E1359" s="194">
        <v>1625</v>
      </c>
      <c r="F1359" s="194">
        <v>1463.42</v>
      </c>
      <c r="G1359" s="194">
        <v>151.83000000000001</v>
      </c>
      <c r="H1359" s="194">
        <v>1658.67</v>
      </c>
      <c r="I1359" s="194">
        <v>1497.08</v>
      </c>
      <c r="J1359" s="194">
        <v>151.83000000000001</v>
      </c>
    </row>
    <row r="1360" spans="1:10">
      <c r="A1360" s="195">
        <v>6102</v>
      </c>
      <c r="B1360" s="195">
        <v>2233.75</v>
      </c>
      <c r="C1360" s="195">
        <v>1911.67</v>
      </c>
      <c r="D1360" s="195">
        <v>303.08</v>
      </c>
      <c r="E1360" s="195">
        <v>1626.75</v>
      </c>
      <c r="F1360" s="195">
        <v>1465.42</v>
      </c>
      <c r="G1360" s="195">
        <v>151.66999999999999</v>
      </c>
      <c r="H1360" s="195">
        <v>1660.33</v>
      </c>
      <c r="I1360" s="195">
        <v>1499</v>
      </c>
      <c r="J1360" s="195">
        <v>151.66999999999999</v>
      </c>
    </row>
    <row r="1361" spans="1:10">
      <c r="A1361" s="194">
        <v>6106.5</v>
      </c>
      <c r="B1361" s="194">
        <v>2235.42</v>
      </c>
      <c r="C1361" s="194">
        <v>1913.92</v>
      </c>
      <c r="D1361" s="194">
        <v>302.75</v>
      </c>
      <c r="E1361" s="194">
        <v>1628.42</v>
      </c>
      <c r="F1361" s="194">
        <v>1467.33</v>
      </c>
      <c r="G1361" s="194">
        <v>151.58000000000001</v>
      </c>
      <c r="H1361" s="194">
        <v>1662</v>
      </c>
      <c r="I1361" s="194">
        <v>1500.92</v>
      </c>
      <c r="J1361" s="194">
        <v>151.58000000000001</v>
      </c>
    </row>
    <row r="1362" spans="1:10">
      <c r="A1362" s="195">
        <v>6111</v>
      </c>
      <c r="B1362" s="195">
        <v>2237.17</v>
      </c>
      <c r="C1362" s="195">
        <v>1916.17</v>
      </c>
      <c r="D1362" s="195">
        <v>302.5</v>
      </c>
      <c r="E1362" s="195">
        <v>1630.08</v>
      </c>
      <c r="F1362" s="195">
        <v>1469.33</v>
      </c>
      <c r="G1362" s="195">
        <v>151.41999999999999</v>
      </c>
      <c r="H1362" s="195">
        <v>1663.75</v>
      </c>
      <c r="I1362" s="195">
        <v>1503</v>
      </c>
      <c r="J1362" s="195">
        <v>151.41999999999999</v>
      </c>
    </row>
    <row r="1363" spans="1:10">
      <c r="A1363" s="194">
        <v>6115.5</v>
      </c>
      <c r="B1363" s="194">
        <v>2238.83</v>
      </c>
      <c r="C1363" s="194">
        <v>1918.5</v>
      </c>
      <c r="D1363" s="194">
        <v>302.17</v>
      </c>
      <c r="E1363" s="194">
        <v>1631.75</v>
      </c>
      <c r="F1363" s="194">
        <v>1471.25</v>
      </c>
      <c r="G1363" s="194">
        <v>151.25</v>
      </c>
      <c r="H1363" s="194">
        <v>1665.42</v>
      </c>
      <c r="I1363" s="194">
        <v>1504.92</v>
      </c>
      <c r="J1363" s="194">
        <v>151.25</v>
      </c>
    </row>
    <row r="1364" spans="1:10">
      <c r="A1364" s="195">
        <v>6120</v>
      </c>
      <c r="B1364" s="195">
        <v>2240.5</v>
      </c>
      <c r="C1364" s="195">
        <v>1920.75</v>
      </c>
      <c r="D1364" s="195">
        <v>301.83</v>
      </c>
      <c r="E1364" s="195">
        <v>1633.5</v>
      </c>
      <c r="F1364" s="195">
        <v>1473.33</v>
      </c>
      <c r="G1364" s="195">
        <v>151.08000000000001</v>
      </c>
      <c r="H1364" s="195">
        <v>1667.08</v>
      </c>
      <c r="I1364" s="195">
        <v>1506.92</v>
      </c>
      <c r="J1364" s="195">
        <v>151.08000000000001</v>
      </c>
    </row>
    <row r="1365" spans="1:10">
      <c r="A1365" s="194">
        <v>6124.5</v>
      </c>
      <c r="B1365" s="194">
        <v>2242.17</v>
      </c>
      <c r="C1365" s="194">
        <v>1923</v>
      </c>
      <c r="D1365" s="194">
        <v>301.58</v>
      </c>
      <c r="E1365" s="194">
        <v>1635.17</v>
      </c>
      <c r="F1365" s="194">
        <v>1475.25</v>
      </c>
      <c r="G1365" s="194">
        <v>151</v>
      </c>
      <c r="H1365" s="194">
        <v>1668.75</v>
      </c>
      <c r="I1365" s="194">
        <v>1508.83</v>
      </c>
      <c r="J1365" s="194">
        <v>151</v>
      </c>
    </row>
    <row r="1366" spans="1:10">
      <c r="A1366" s="195">
        <v>6129</v>
      </c>
      <c r="B1366" s="195">
        <v>2243.92</v>
      </c>
      <c r="C1366" s="195">
        <v>1925.33</v>
      </c>
      <c r="D1366" s="195">
        <v>301.25</v>
      </c>
      <c r="E1366" s="195">
        <v>1636.83</v>
      </c>
      <c r="F1366" s="195">
        <v>1477.25</v>
      </c>
      <c r="G1366" s="195">
        <v>150.83000000000001</v>
      </c>
      <c r="H1366" s="195">
        <v>1670.5</v>
      </c>
      <c r="I1366" s="195">
        <v>1510.92</v>
      </c>
      <c r="J1366" s="195">
        <v>150.83000000000001</v>
      </c>
    </row>
    <row r="1367" spans="1:10">
      <c r="A1367" s="194">
        <v>6133.5</v>
      </c>
      <c r="B1367" s="194">
        <v>2245.58</v>
      </c>
      <c r="C1367" s="194">
        <v>1927.58</v>
      </c>
      <c r="D1367" s="194">
        <v>301</v>
      </c>
      <c r="E1367" s="194">
        <v>1638.5</v>
      </c>
      <c r="F1367" s="194">
        <v>1479.17</v>
      </c>
      <c r="G1367" s="194">
        <v>150.66999999999999</v>
      </c>
      <c r="H1367" s="194">
        <v>1672.17</v>
      </c>
      <c r="I1367" s="194">
        <v>1512.83</v>
      </c>
      <c r="J1367" s="194">
        <v>150.66999999999999</v>
      </c>
    </row>
    <row r="1368" spans="1:10">
      <c r="A1368" s="195">
        <v>6138</v>
      </c>
      <c r="B1368" s="195">
        <v>2247.25</v>
      </c>
      <c r="C1368" s="195">
        <v>1929.83</v>
      </c>
      <c r="D1368" s="195">
        <v>300.67</v>
      </c>
      <c r="E1368" s="195">
        <v>1640.25</v>
      </c>
      <c r="F1368" s="195">
        <v>1481.25</v>
      </c>
      <c r="G1368" s="195">
        <v>150.5</v>
      </c>
      <c r="H1368" s="195">
        <v>1673.83</v>
      </c>
      <c r="I1368" s="195">
        <v>1514.83</v>
      </c>
      <c r="J1368" s="195">
        <v>150.5</v>
      </c>
    </row>
    <row r="1369" spans="1:10">
      <c r="A1369" s="194">
        <v>6142.5</v>
      </c>
      <c r="B1369" s="194">
        <v>2248.92</v>
      </c>
      <c r="C1369" s="194">
        <v>1932</v>
      </c>
      <c r="D1369" s="194">
        <v>300.42</v>
      </c>
      <c r="E1369" s="194">
        <v>1641.92</v>
      </c>
      <c r="F1369" s="194">
        <v>1483.17</v>
      </c>
      <c r="G1369" s="194">
        <v>150.41999999999999</v>
      </c>
      <c r="H1369" s="194">
        <v>1675.5</v>
      </c>
      <c r="I1369" s="194">
        <v>1516.75</v>
      </c>
      <c r="J1369" s="194">
        <v>150.41999999999999</v>
      </c>
    </row>
    <row r="1370" spans="1:10">
      <c r="A1370" s="195">
        <v>6147</v>
      </c>
      <c r="B1370" s="195">
        <v>2250.67</v>
      </c>
      <c r="C1370" s="195">
        <v>1934.42</v>
      </c>
      <c r="D1370" s="195">
        <v>300.08</v>
      </c>
      <c r="E1370" s="195">
        <v>1643.58</v>
      </c>
      <c r="F1370" s="195">
        <v>1485.08</v>
      </c>
      <c r="G1370" s="195">
        <v>150.25</v>
      </c>
      <c r="H1370" s="195">
        <v>1677.25</v>
      </c>
      <c r="I1370" s="195">
        <v>1518.75</v>
      </c>
      <c r="J1370" s="195">
        <v>150.25</v>
      </c>
    </row>
    <row r="1371" spans="1:10">
      <c r="A1371" s="194">
        <v>6151.5</v>
      </c>
      <c r="B1371" s="194">
        <v>2252.33</v>
      </c>
      <c r="C1371" s="194">
        <v>1936.58</v>
      </c>
      <c r="D1371" s="194">
        <v>299.83</v>
      </c>
      <c r="E1371" s="194">
        <v>1645.25</v>
      </c>
      <c r="F1371" s="194">
        <v>1487.08</v>
      </c>
      <c r="G1371" s="194">
        <v>150.08000000000001</v>
      </c>
      <c r="H1371" s="194">
        <v>1678.92</v>
      </c>
      <c r="I1371" s="194">
        <v>1520.75</v>
      </c>
      <c r="J1371" s="194">
        <v>150.08000000000001</v>
      </c>
    </row>
    <row r="1372" spans="1:10">
      <c r="A1372" s="195">
        <v>6156</v>
      </c>
      <c r="B1372" s="195">
        <v>2254</v>
      </c>
      <c r="C1372" s="195">
        <v>1938.92</v>
      </c>
      <c r="D1372" s="195">
        <v>299.5</v>
      </c>
      <c r="E1372" s="195">
        <v>1647</v>
      </c>
      <c r="F1372" s="195">
        <v>1489.17</v>
      </c>
      <c r="G1372" s="195">
        <v>149.91999999999999</v>
      </c>
      <c r="H1372" s="195">
        <v>1680.58</v>
      </c>
      <c r="I1372" s="195">
        <v>1522.75</v>
      </c>
      <c r="J1372" s="195">
        <v>149.91999999999999</v>
      </c>
    </row>
    <row r="1373" spans="1:10">
      <c r="A1373" s="194">
        <v>6160.5</v>
      </c>
      <c r="B1373" s="194">
        <v>2255.67</v>
      </c>
      <c r="C1373" s="194">
        <v>1941.08</v>
      </c>
      <c r="D1373" s="194">
        <v>299.25</v>
      </c>
      <c r="E1373" s="194">
        <v>1648.67</v>
      </c>
      <c r="F1373" s="194">
        <v>1491</v>
      </c>
      <c r="G1373" s="194">
        <v>149.83000000000001</v>
      </c>
      <c r="H1373" s="194">
        <v>1682.25</v>
      </c>
      <c r="I1373" s="194">
        <v>1524.58</v>
      </c>
      <c r="J1373" s="194">
        <v>149.83000000000001</v>
      </c>
    </row>
    <row r="1374" spans="1:10">
      <c r="A1374" s="195">
        <v>6165</v>
      </c>
      <c r="B1374" s="195">
        <v>2257.42</v>
      </c>
      <c r="C1374" s="195">
        <v>1943.5</v>
      </c>
      <c r="D1374" s="195">
        <v>298.92</v>
      </c>
      <c r="E1374" s="195">
        <v>1650.33</v>
      </c>
      <c r="F1374" s="195">
        <v>1493</v>
      </c>
      <c r="G1374" s="195">
        <v>149.66999999999999</v>
      </c>
      <c r="H1374" s="195">
        <v>1684</v>
      </c>
      <c r="I1374" s="195">
        <v>1526.67</v>
      </c>
      <c r="J1374" s="195">
        <v>149.66999999999999</v>
      </c>
    </row>
    <row r="1375" spans="1:10">
      <c r="A1375" s="194">
        <v>6169.5</v>
      </c>
      <c r="B1375" s="194">
        <v>2259.08</v>
      </c>
      <c r="C1375" s="194">
        <v>1945.67</v>
      </c>
      <c r="D1375" s="194">
        <v>298.67</v>
      </c>
      <c r="E1375" s="194">
        <v>1652</v>
      </c>
      <c r="F1375" s="194">
        <v>1495</v>
      </c>
      <c r="G1375" s="194">
        <v>149.5</v>
      </c>
      <c r="H1375" s="194">
        <v>1685.67</v>
      </c>
      <c r="I1375" s="194">
        <v>1528.67</v>
      </c>
      <c r="J1375" s="194">
        <v>149.5</v>
      </c>
    </row>
    <row r="1376" spans="1:10">
      <c r="A1376" s="195">
        <v>6174</v>
      </c>
      <c r="B1376" s="195">
        <v>2260.75</v>
      </c>
      <c r="C1376" s="195">
        <v>1947.92</v>
      </c>
      <c r="D1376" s="195">
        <v>298.33</v>
      </c>
      <c r="E1376" s="195">
        <v>1653.75</v>
      </c>
      <c r="F1376" s="195">
        <v>1497.08</v>
      </c>
      <c r="G1376" s="195">
        <v>149.33000000000001</v>
      </c>
      <c r="H1376" s="195">
        <v>1687.33</v>
      </c>
      <c r="I1376" s="195">
        <v>1530.67</v>
      </c>
      <c r="J1376" s="195">
        <v>149.33000000000001</v>
      </c>
    </row>
    <row r="1377" spans="1:10">
      <c r="A1377" s="194">
        <v>6178.5</v>
      </c>
      <c r="B1377" s="194">
        <v>2262.42</v>
      </c>
      <c r="C1377" s="194">
        <v>1950.17</v>
      </c>
      <c r="D1377" s="194">
        <v>298.08</v>
      </c>
      <c r="E1377" s="194">
        <v>1655.42</v>
      </c>
      <c r="F1377" s="194">
        <v>1498.92</v>
      </c>
      <c r="G1377" s="194">
        <v>149.25</v>
      </c>
      <c r="H1377" s="194">
        <v>1689</v>
      </c>
      <c r="I1377" s="194">
        <v>1532.5</v>
      </c>
      <c r="J1377" s="194">
        <v>149.25</v>
      </c>
    </row>
    <row r="1378" spans="1:10">
      <c r="A1378" s="195">
        <v>6183</v>
      </c>
      <c r="B1378" s="195">
        <v>2264.08</v>
      </c>
      <c r="C1378" s="195">
        <v>1952.42</v>
      </c>
      <c r="D1378" s="195">
        <v>297.75</v>
      </c>
      <c r="E1378" s="195">
        <v>1657.08</v>
      </c>
      <c r="F1378" s="195">
        <v>1500.92</v>
      </c>
      <c r="G1378" s="195">
        <v>149.08000000000001</v>
      </c>
      <c r="H1378" s="195">
        <v>1690.67</v>
      </c>
      <c r="I1378" s="195">
        <v>1534.5</v>
      </c>
      <c r="J1378" s="195">
        <v>149.08000000000001</v>
      </c>
    </row>
    <row r="1379" spans="1:10">
      <c r="A1379" s="194">
        <v>6187.5</v>
      </c>
      <c r="B1379" s="194">
        <v>2265.83</v>
      </c>
      <c r="C1379" s="194">
        <v>1954.75</v>
      </c>
      <c r="D1379" s="194">
        <v>297.5</v>
      </c>
      <c r="E1379" s="194">
        <v>1658.75</v>
      </c>
      <c r="F1379" s="194">
        <v>1502.92</v>
      </c>
      <c r="G1379" s="194">
        <v>148.91999999999999</v>
      </c>
      <c r="H1379" s="194">
        <v>1692.42</v>
      </c>
      <c r="I1379" s="194">
        <v>1536.58</v>
      </c>
      <c r="J1379" s="194">
        <v>148.91999999999999</v>
      </c>
    </row>
    <row r="1380" spans="1:10">
      <c r="A1380" s="195">
        <v>6192</v>
      </c>
      <c r="B1380" s="195">
        <v>2267.5</v>
      </c>
      <c r="C1380" s="195">
        <v>1957</v>
      </c>
      <c r="D1380" s="195">
        <v>297.17</v>
      </c>
      <c r="E1380" s="195">
        <v>1660.42</v>
      </c>
      <c r="F1380" s="195">
        <v>1504.83</v>
      </c>
      <c r="G1380" s="195">
        <v>148.75</v>
      </c>
      <c r="H1380" s="195">
        <v>1694.08</v>
      </c>
      <c r="I1380" s="195">
        <v>1538.5</v>
      </c>
      <c r="J1380" s="195">
        <v>148.75</v>
      </c>
    </row>
    <row r="1381" spans="1:10">
      <c r="A1381" s="194">
        <v>6196.5</v>
      </c>
      <c r="B1381" s="194">
        <v>2269.17</v>
      </c>
      <c r="C1381" s="194">
        <v>1959.17</v>
      </c>
      <c r="D1381" s="194">
        <v>296.92</v>
      </c>
      <c r="E1381" s="194">
        <v>1662.17</v>
      </c>
      <c r="F1381" s="194">
        <v>1506.92</v>
      </c>
      <c r="G1381" s="194">
        <v>148.58000000000001</v>
      </c>
      <c r="H1381" s="194">
        <v>1695.75</v>
      </c>
      <c r="I1381" s="194">
        <v>1540.5</v>
      </c>
      <c r="J1381" s="194">
        <v>148.58000000000001</v>
      </c>
    </row>
    <row r="1382" spans="1:10">
      <c r="A1382" s="195">
        <v>6201</v>
      </c>
      <c r="B1382" s="195">
        <v>2270.83</v>
      </c>
      <c r="C1382" s="195">
        <v>1961.5</v>
      </c>
      <c r="D1382" s="195">
        <v>296.58</v>
      </c>
      <c r="E1382" s="195">
        <v>1663.83</v>
      </c>
      <c r="F1382" s="195">
        <v>1508.83</v>
      </c>
      <c r="G1382" s="195">
        <v>148.5</v>
      </c>
      <c r="H1382" s="195">
        <v>1697.42</v>
      </c>
      <c r="I1382" s="195">
        <v>1542.42</v>
      </c>
      <c r="J1382" s="195">
        <v>148.5</v>
      </c>
    </row>
    <row r="1383" spans="1:10">
      <c r="A1383" s="194">
        <v>6205.5</v>
      </c>
      <c r="B1383" s="194">
        <v>2272.58</v>
      </c>
      <c r="C1383" s="194">
        <v>1963.75</v>
      </c>
      <c r="D1383" s="194">
        <v>296.33</v>
      </c>
      <c r="E1383" s="194">
        <v>1665.5</v>
      </c>
      <c r="F1383" s="194">
        <v>1510.83</v>
      </c>
      <c r="G1383" s="194">
        <v>148.33000000000001</v>
      </c>
      <c r="H1383" s="194">
        <v>1699.17</v>
      </c>
      <c r="I1383" s="194">
        <v>1544.5</v>
      </c>
      <c r="J1383" s="194">
        <v>148.33000000000001</v>
      </c>
    </row>
    <row r="1384" spans="1:10">
      <c r="A1384" s="195">
        <v>6210</v>
      </c>
      <c r="B1384" s="195">
        <v>2274.25</v>
      </c>
      <c r="C1384" s="195">
        <v>1966.08</v>
      </c>
      <c r="D1384" s="195">
        <v>296</v>
      </c>
      <c r="E1384" s="195">
        <v>1667.17</v>
      </c>
      <c r="F1384" s="195">
        <v>1512.75</v>
      </c>
      <c r="G1384" s="195">
        <v>148.16999999999999</v>
      </c>
      <c r="H1384" s="195">
        <v>1700.83</v>
      </c>
      <c r="I1384" s="195">
        <v>1546.42</v>
      </c>
      <c r="J1384" s="195">
        <v>148.16999999999999</v>
      </c>
    </row>
    <row r="1385" spans="1:10">
      <c r="A1385" s="194">
        <v>6214.5</v>
      </c>
      <c r="B1385" s="194">
        <v>2275.92</v>
      </c>
      <c r="C1385" s="194">
        <v>1968.25</v>
      </c>
      <c r="D1385" s="194">
        <v>295.75</v>
      </c>
      <c r="E1385" s="194">
        <v>1668.92</v>
      </c>
      <c r="F1385" s="194">
        <v>1514.83</v>
      </c>
      <c r="G1385" s="194">
        <v>148</v>
      </c>
      <c r="H1385" s="194">
        <v>1702.5</v>
      </c>
      <c r="I1385" s="194">
        <v>1548.42</v>
      </c>
      <c r="J1385" s="194">
        <v>148</v>
      </c>
    </row>
    <row r="1386" spans="1:10">
      <c r="A1386" s="195">
        <v>6219</v>
      </c>
      <c r="B1386" s="195">
        <v>2277.58</v>
      </c>
      <c r="C1386" s="195">
        <v>1970.58</v>
      </c>
      <c r="D1386" s="195">
        <v>295.42</v>
      </c>
      <c r="E1386" s="195">
        <v>1670.58</v>
      </c>
      <c r="F1386" s="195">
        <v>1516.75</v>
      </c>
      <c r="G1386" s="195">
        <v>147.91999999999999</v>
      </c>
      <c r="H1386" s="195">
        <v>1704.17</v>
      </c>
      <c r="I1386" s="195">
        <v>1550.33</v>
      </c>
      <c r="J1386" s="195">
        <v>147.91999999999999</v>
      </c>
    </row>
    <row r="1387" spans="1:10">
      <c r="A1387" s="194">
        <v>6223.5</v>
      </c>
      <c r="B1387" s="194">
        <v>2279.33</v>
      </c>
      <c r="C1387" s="194">
        <v>1972.83</v>
      </c>
      <c r="D1387" s="194">
        <v>295.17</v>
      </c>
      <c r="E1387" s="194">
        <v>1672.25</v>
      </c>
      <c r="F1387" s="194">
        <v>1518.67</v>
      </c>
      <c r="G1387" s="194">
        <v>147.75</v>
      </c>
      <c r="H1387" s="194">
        <v>1705.92</v>
      </c>
      <c r="I1387" s="194">
        <v>1552.33</v>
      </c>
      <c r="J1387" s="194">
        <v>147.75</v>
      </c>
    </row>
    <row r="1388" spans="1:10">
      <c r="A1388" s="195">
        <v>6228</v>
      </c>
      <c r="B1388" s="195">
        <v>2281</v>
      </c>
      <c r="C1388" s="195">
        <v>1975.08</v>
      </c>
      <c r="D1388" s="195">
        <v>294.83</v>
      </c>
      <c r="E1388" s="195">
        <v>1673.92</v>
      </c>
      <c r="F1388" s="195">
        <v>1520.67</v>
      </c>
      <c r="G1388" s="195">
        <v>147.58000000000001</v>
      </c>
      <c r="H1388" s="195">
        <v>1707.58</v>
      </c>
      <c r="I1388" s="195">
        <v>1554.33</v>
      </c>
      <c r="J1388" s="195">
        <v>147.58000000000001</v>
      </c>
    </row>
    <row r="1389" spans="1:10">
      <c r="A1389" s="194">
        <v>6232.5</v>
      </c>
      <c r="B1389" s="194">
        <v>2282.67</v>
      </c>
      <c r="C1389" s="194">
        <v>1977.33</v>
      </c>
      <c r="D1389" s="194">
        <v>294.58</v>
      </c>
      <c r="E1389" s="194">
        <v>1675.67</v>
      </c>
      <c r="F1389" s="194">
        <v>1522.75</v>
      </c>
      <c r="G1389" s="194">
        <v>147.41999999999999</v>
      </c>
      <c r="H1389" s="194">
        <v>1709.25</v>
      </c>
      <c r="I1389" s="194">
        <v>1556.33</v>
      </c>
      <c r="J1389" s="194">
        <v>147.41999999999999</v>
      </c>
    </row>
    <row r="1390" spans="1:10">
      <c r="A1390" s="195">
        <v>6237</v>
      </c>
      <c r="B1390" s="195">
        <v>2284.33</v>
      </c>
      <c r="C1390" s="195">
        <v>1979.58</v>
      </c>
      <c r="D1390" s="195">
        <v>294.25</v>
      </c>
      <c r="E1390" s="195">
        <v>1677.33</v>
      </c>
      <c r="F1390" s="195">
        <v>1524.67</v>
      </c>
      <c r="G1390" s="195">
        <v>147.33000000000001</v>
      </c>
      <c r="H1390" s="195">
        <v>1710.92</v>
      </c>
      <c r="I1390" s="195">
        <v>1558.25</v>
      </c>
      <c r="J1390" s="195">
        <v>147.33000000000001</v>
      </c>
    </row>
    <row r="1391" spans="1:10">
      <c r="A1391" s="194">
        <v>6241.5</v>
      </c>
      <c r="B1391" s="194">
        <v>2286.08</v>
      </c>
      <c r="C1391" s="194">
        <v>1981.92</v>
      </c>
      <c r="D1391" s="194">
        <v>294</v>
      </c>
      <c r="E1391" s="194">
        <v>1679</v>
      </c>
      <c r="F1391" s="194">
        <v>1526.58</v>
      </c>
      <c r="G1391" s="194">
        <v>147.16999999999999</v>
      </c>
      <c r="H1391" s="194">
        <v>1712.67</v>
      </c>
      <c r="I1391" s="194">
        <v>1560.25</v>
      </c>
      <c r="J1391" s="194">
        <v>147.16999999999999</v>
      </c>
    </row>
    <row r="1392" spans="1:10">
      <c r="A1392" s="195">
        <v>6246</v>
      </c>
      <c r="B1392" s="195">
        <v>2287.75</v>
      </c>
      <c r="C1392" s="195">
        <v>1984.17</v>
      </c>
      <c r="D1392" s="195">
        <v>293.67</v>
      </c>
      <c r="E1392" s="195">
        <v>1680.67</v>
      </c>
      <c r="F1392" s="195">
        <v>1528.58</v>
      </c>
      <c r="G1392" s="195">
        <v>147</v>
      </c>
      <c r="H1392" s="195">
        <v>1714.33</v>
      </c>
      <c r="I1392" s="195">
        <v>1562.25</v>
      </c>
      <c r="J1392" s="195">
        <v>147</v>
      </c>
    </row>
    <row r="1393" spans="1:10">
      <c r="A1393" s="194">
        <v>6250.5</v>
      </c>
      <c r="B1393" s="194">
        <v>2289.42</v>
      </c>
      <c r="C1393" s="194">
        <v>1986.42</v>
      </c>
      <c r="D1393" s="194">
        <v>293.42</v>
      </c>
      <c r="E1393" s="194">
        <v>1682.42</v>
      </c>
      <c r="F1393" s="194">
        <v>1530.67</v>
      </c>
      <c r="G1393" s="194">
        <v>146.83000000000001</v>
      </c>
      <c r="H1393" s="194">
        <v>1716</v>
      </c>
      <c r="I1393" s="194">
        <v>1564.25</v>
      </c>
      <c r="J1393" s="194">
        <v>146.83000000000001</v>
      </c>
    </row>
    <row r="1394" spans="1:10">
      <c r="A1394" s="195">
        <v>6255</v>
      </c>
      <c r="B1394" s="195">
        <v>2291.08</v>
      </c>
      <c r="C1394" s="195">
        <v>1988.67</v>
      </c>
      <c r="D1394" s="195">
        <v>293.08</v>
      </c>
      <c r="E1394" s="195">
        <v>1684.08</v>
      </c>
      <c r="F1394" s="195">
        <v>1532.5</v>
      </c>
      <c r="G1394" s="195">
        <v>146.75</v>
      </c>
      <c r="H1394" s="195">
        <v>1717.67</v>
      </c>
      <c r="I1394" s="195">
        <v>1566.08</v>
      </c>
      <c r="J1394" s="195">
        <v>146.75</v>
      </c>
    </row>
    <row r="1395" spans="1:10">
      <c r="A1395" s="194">
        <v>6259.5</v>
      </c>
      <c r="B1395" s="194">
        <v>2292.83</v>
      </c>
      <c r="C1395" s="194">
        <v>1990.92</v>
      </c>
      <c r="D1395" s="194">
        <v>292.83</v>
      </c>
      <c r="E1395" s="194">
        <v>1685.75</v>
      </c>
      <c r="F1395" s="194">
        <v>1534.5</v>
      </c>
      <c r="G1395" s="194">
        <v>146.58000000000001</v>
      </c>
      <c r="H1395" s="194">
        <v>1719.42</v>
      </c>
      <c r="I1395" s="194">
        <v>1568.17</v>
      </c>
      <c r="J1395" s="194">
        <v>146.58000000000001</v>
      </c>
    </row>
    <row r="1396" spans="1:10">
      <c r="A1396" s="195">
        <v>6264</v>
      </c>
      <c r="B1396" s="195">
        <v>2294.5</v>
      </c>
      <c r="C1396" s="195">
        <v>1993.25</v>
      </c>
      <c r="D1396" s="195">
        <v>292.5</v>
      </c>
      <c r="E1396" s="195">
        <v>1687.42</v>
      </c>
      <c r="F1396" s="195">
        <v>1536.5</v>
      </c>
      <c r="G1396" s="195">
        <v>146.41999999999999</v>
      </c>
      <c r="H1396" s="195">
        <v>1721.08</v>
      </c>
      <c r="I1396" s="195">
        <v>1570.17</v>
      </c>
      <c r="J1396" s="195">
        <v>146.41999999999999</v>
      </c>
    </row>
    <row r="1397" spans="1:10">
      <c r="A1397" s="194">
        <v>6268.5</v>
      </c>
      <c r="B1397" s="194">
        <v>2296.17</v>
      </c>
      <c r="C1397" s="194">
        <v>1995.5</v>
      </c>
      <c r="D1397" s="194">
        <v>292.17</v>
      </c>
      <c r="E1397" s="194">
        <v>1689.17</v>
      </c>
      <c r="F1397" s="194">
        <v>1538.58</v>
      </c>
      <c r="G1397" s="194">
        <v>146.25</v>
      </c>
      <c r="H1397" s="194">
        <v>1722.75</v>
      </c>
      <c r="I1397" s="194">
        <v>1572.17</v>
      </c>
      <c r="J1397" s="194">
        <v>146.25</v>
      </c>
    </row>
    <row r="1398" spans="1:10">
      <c r="A1398" s="195">
        <v>6273</v>
      </c>
      <c r="B1398" s="195">
        <v>2297.83</v>
      </c>
      <c r="C1398" s="195">
        <v>1997.75</v>
      </c>
      <c r="D1398" s="195">
        <v>291.92</v>
      </c>
      <c r="E1398" s="195">
        <v>1690.83</v>
      </c>
      <c r="F1398" s="195">
        <v>1540.42</v>
      </c>
      <c r="G1398" s="195">
        <v>146.16999999999999</v>
      </c>
      <c r="H1398" s="195">
        <v>1724.42</v>
      </c>
      <c r="I1398" s="195">
        <v>1574</v>
      </c>
      <c r="J1398" s="195">
        <v>146.16999999999999</v>
      </c>
    </row>
    <row r="1399" spans="1:10">
      <c r="A1399" s="194">
        <v>6277.5</v>
      </c>
      <c r="B1399" s="194">
        <v>2299.5</v>
      </c>
      <c r="C1399" s="194">
        <v>2000</v>
      </c>
      <c r="D1399" s="194">
        <v>291.58</v>
      </c>
      <c r="E1399" s="194">
        <v>1692.5</v>
      </c>
      <c r="F1399" s="194">
        <v>1542.42</v>
      </c>
      <c r="G1399" s="194">
        <v>146</v>
      </c>
      <c r="H1399" s="194">
        <v>1726.08</v>
      </c>
      <c r="I1399" s="194">
        <v>1576</v>
      </c>
      <c r="J1399" s="194">
        <v>146</v>
      </c>
    </row>
    <row r="1400" spans="1:10">
      <c r="A1400" s="195">
        <v>6282</v>
      </c>
      <c r="B1400" s="195">
        <v>2301.25</v>
      </c>
      <c r="C1400" s="195">
        <v>2002.25</v>
      </c>
      <c r="D1400" s="195">
        <v>291.33</v>
      </c>
      <c r="E1400" s="195">
        <v>1694.17</v>
      </c>
      <c r="F1400" s="195">
        <v>1544.42</v>
      </c>
      <c r="G1400" s="195">
        <v>145.83000000000001</v>
      </c>
      <c r="H1400" s="195">
        <v>1727.83</v>
      </c>
      <c r="I1400" s="195">
        <v>1578.08</v>
      </c>
      <c r="J1400" s="195">
        <v>145.83000000000001</v>
      </c>
    </row>
    <row r="1401" spans="1:10">
      <c r="A1401" s="194">
        <v>6286.5</v>
      </c>
      <c r="B1401" s="194">
        <v>2302.92</v>
      </c>
      <c r="C1401" s="194">
        <v>2004.58</v>
      </c>
      <c r="D1401" s="194">
        <v>291</v>
      </c>
      <c r="E1401" s="194">
        <v>1695.92</v>
      </c>
      <c r="F1401" s="194">
        <v>1546.42</v>
      </c>
      <c r="G1401" s="194">
        <v>145.66999999999999</v>
      </c>
      <c r="H1401" s="194">
        <v>1729.5</v>
      </c>
      <c r="I1401" s="194">
        <v>1580</v>
      </c>
      <c r="J1401" s="194">
        <v>145.66999999999999</v>
      </c>
    </row>
    <row r="1402" spans="1:10">
      <c r="A1402" s="195">
        <v>6291</v>
      </c>
      <c r="B1402" s="195">
        <v>2304.58</v>
      </c>
      <c r="C1402" s="195">
        <v>2006.75</v>
      </c>
      <c r="D1402" s="195">
        <v>290.75</v>
      </c>
      <c r="E1402" s="195">
        <v>1697.58</v>
      </c>
      <c r="F1402" s="195">
        <v>1548.33</v>
      </c>
      <c r="G1402" s="195">
        <v>145.58000000000001</v>
      </c>
      <c r="H1402" s="195">
        <v>1731.17</v>
      </c>
      <c r="I1402" s="195">
        <v>1581.92</v>
      </c>
      <c r="J1402" s="195">
        <v>145.58000000000001</v>
      </c>
    </row>
    <row r="1403" spans="1:10">
      <c r="A1403" s="194">
        <v>6295.5</v>
      </c>
      <c r="B1403" s="194">
        <v>2306.25</v>
      </c>
      <c r="C1403" s="194">
        <v>2009.08</v>
      </c>
      <c r="D1403" s="194">
        <v>290.42</v>
      </c>
      <c r="E1403" s="194">
        <v>1699.25</v>
      </c>
      <c r="F1403" s="194">
        <v>1550.33</v>
      </c>
      <c r="G1403" s="194">
        <v>145.41999999999999</v>
      </c>
      <c r="H1403" s="194">
        <v>1732.83</v>
      </c>
      <c r="I1403" s="194">
        <v>1583.92</v>
      </c>
      <c r="J1403" s="194">
        <v>145.41999999999999</v>
      </c>
    </row>
    <row r="1404" spans="1:10">
      <c r="A1404" s="195">
        <v>6300</v>
      </c>
      <c r="B1404" s="195">
        <v>2308</v>
      </c>
      <c r="C1404" s="195">
        <v>2011.33</v>
      </c>
      <c r="D1404" s="195">
        <v>290.17</v>
      </c>
      <c r="E1404" s="195">
        <v>1700.92</v>
      </c>
      <c r="F1404" s="195">
        <v>1552.33</v>
      </c>
      <c r="G1404" s="195">
        <v>145.25</v>
      </c>
      <c r="H1404" s="195">
        <v>1734.58</v>
      </c>
      <c r="I1404" s="195">
        <v>1586</v>
      </c>
      <c r="J1404" s="195">
        <v>145.25</v>
      </c>
    </row>
    <row r="1405" spans="1:10">
      <c r="A1405" s="194">
        <v>6304.5</v>
      </c>
      <c r="B1405" s="194">
        <v>2309.67</v>
      </c>
      <c r="C1405" s="194">
        <v>2013.67</v>
      </c>
      <c r="D1405" s="194">
        <v>289.83</v>
      </c>
      <c r="E1405" s="194">
        <v>1702.58</v>
      </c>
      <c r="F1405" s="194">
        <v>1554.25</v>
      </c>
      <c r="G1405" s="194">
        <v>145.08000000000001</v>
      </c>
      <c r="H1405" s="194">
        <v>1736.25</v>
      </c>
      <c r="I1405" s="194">
        <v>1587.92</v>
      </c>
      <c r="J1405" s="194">
        <v>145.08000000000001</v>
      </c>
    </row>
    <row r="1406" spans="1:10">
      <c r="A1406" s="195">
        <v>6309</v>
      </c>
      <c r="B1406" s="195">
        <v>2311.33</v>
      </c>
      <c r="C1406" s="195">
        <v>2015.83</v>
      </c>
      <c r="D1406" s="195">
        <v>289.58</v>
      </c>
      <c r="E1406" s="195">
        <v>1704.33</v>
      </c>
      <c r="F1406" s="195">
        <v>1556.25</v>
      </c>
      <c r="G1406" s="195">
        <v>145</v>
      </c>
      <c r="H1406" s="195">
        <v>1737.92</v>
      </c>
      <c r="I1406" s="195">
        <v>1589.83</v>
      </c>
      <c r="J1406" s="195">
        <v>145</v>
      </c>
    </row>
    <row r="1407" spans="1:10">
      <c r="A1407" s="194">
        <v>6313.5</v>
      </c>
      <c r="B1407" s="194">
        <v>2313</v>
      </c>
      <c r="C1407" s="194">
        <v>2018.08</v>
      </c>
      <c r="D1407" s="194">
        <v>289.25</v>
      </c>
      <c r="E1407" s="194">
        <v>1706</v>
      </c>
      <c r="F1407" s="194">
        <v>1558.25</v>
      </c>
      <c r="G1407" s="194">
        <v>144.83000000000001</v>
      </c>
      <c r="H1407" s="194">
        <v>1739.58</v>
      </c>
      <c r="I1407" s="194">
        <v>1591.83</v>
      </c>
      <c r="J1407" s="194">
        <v>144.83000000000001</v>
      </c>
    </row>
    <row r="1408" spans="1:10">
      <c r="A1408" s="195">
        <v>6318</v>
      </c>
      <c r="B1408" s="195">
        <v>2314.75</v>
      </c>
      <c r="C1408" s="195">
        <v>2020.42</v>
      </c>
      <c r="D1408" s="195">
        <v>289</v>
      </c>
      <c r="E1408" s="195">
        <v>1707.67</v>
      </c>
      <c r="F1408" s="195">
        <v>1560.17</v>
      </c>
      <c r="G1408" s="195">
        <v>144.66999999999999</v>
      </c>
      <c r="H1408" s="195">
        <v>1741.33</v>
      </c>
      <c r="I1408" s="195">
        <v>1593.83</v>
      </c>
      <c r="J1408" s="195">
        <v>144.66999999999999</v>
      </c>
    </row>
    <row r="1409" spans="1:10">
      <c r="A1409" s="194">
        <v>6322.5</v>
      </c>
      <c r="B1409" s="194">
        <v>2316.42</v>
      </c>
      <c r="C1409" s="194">
        <v>2022.67</v>
      </c>
      <c r="D1409" s="194">
        <v>288.67</v>
      </c>
      <c r="E1409" s="194">
        <v>1709.33</v>
      </c>
      <c r="F1409" s="194">
        <v>1562.17</v>
      </c>
      <c r="G1409" s="194">
        <v>144.5</v>
      </c>
      <c r="H1409" s="194">
        <v>1743</v>
      </c>
      <c r="I1409" s="194">
        <v>1595.83</v>
      </c>
      <c r="J1409" s="194">
        <v>144.5</v>
      </c>
    </row>
    <row r="1410" spans="1:10">
      <c r="A1410" s="195">
        <v>6327</v>
      </c>
      <c r="B1410" s="195">
        <v>2318.08</v>
      </c>
      <c r="C1410" s="195">
        <v>2024.92</v>
      </c>
      <c r="D1410" s="195">
        <v>288.42</v>
      </c>
      <c r="E1410" s="195">
        <v>1711.08</v>
      </c>
      <c r="F1410" s="195">
        <v>1564.25</v>
      </c>
      <c r="G1410" s="195">
        <v>144.33000000000001</v>
      </c>
      <c r="H1410" s="195">
        <v>1744.67</v>
      </c>
      <c r="I1410" s="195">
        <v>1597.83</v>
      </c>
      <c r="J1410" s="195">
        <v>144.33000000000001</v>
      </c>
    </row>
    <row r="1411" spans="1:10">
      <c r="A1411" s="194">
        <v>6331.5</v>
      </c>
      <c r="B1411" s="194">
        <v>2319.75</v>
      </c>
      <c r="C1411" s="194">
        <v>2027.17</v>
      </c>
      <c r="D1411" s="194">
        <v>288.08</v>
      </c>
      <c r="E1411" s="194">
        <v>1712.75</v>
      </c>
      <c r="F1411" s="194">
        <v>1566.17</v>
      </c>
      <c r="G1411" s="194">
        <v>144.25</v>
      </c>
      <c r="H1411" s="194">
        <v>1746.33</v>
      </c>
      <c r="I1411" s="194">
        <v>1599.75</v>
      </c>
      <c r="J1411" s="194">
        <v>144.25</v>
      </c>
    </row>
    <row r="1412" spans="1:10">
      <c r="A1412" s="195">
        <v>6336</v>
      </c>
      <c r="B1412" s="195">
        <v>2321.5</v>
      </c>
      <c r="C1412" s="195">
        <v>2029.5</v>
      </c>
      <c r="D1412" s="195">
        <v>287.83</v>
      </c>
      <c r="E1412" s="195">
        <v>1714.42</v>
      </c>
      <c r="F1412" s="195">
        <v>1568.08</v>
      </c>
      <c r="G1412" s="195">
        <v>144.08000000000001</v>
      </c>
      <c r="H1412" s="195">
        <v>1748.08</v>
      </c>
      <c r="I1412" s="195">
        <v>1601.75</v>
      </c>
      <c r="J1412" s="195">
        <v>144.08000000000001</v>
      </c>
    </row>
    <row r="1413" spans="1:10">
      <c r="A1413" s="194">
        <v>6340.5</v>
      </c>
      <c r="B1413" s="194">
        <v>2323.17</v>
      </c>
      <c r="C1413" s="194">
        <v>2031.75</v>
      </c>
      <c r="D1413" s="194">
        <v>287.5</v>
      </c>
      <c r="E1413" s="194">
        <v>1716.08</v>
      </c>
      <c r="F1413" s="194">
        <v>1570.08</v>
      </c>
      <c r="G1413" s="194">
        <v>143.91999999999999</v>
      </c>
      <c r="H1413" s="194">
        <v>1749.75</v>
      </c>
      <c r="I1413" s="194">
        <v>1603.75</v>
      </c>
      <c r="J1413" s="194">
        <v>143.91999999999999</v>
      </c>
    </row>
    <row r="1414" spans="1:10">
      <c r="A1414" s="195">
        <v>6345</v>
      </c>
      <c r="B1414" s="195">
        <v>2324.83</v>
      </c>
      <c r="C1414" s="195">
        <v>2033.92</v>
      </c>
      <c r="D1414" s="195">
        <v>287.25</v>
      </c>
      <c r="E1414" s="195">
        <v>1717.83</v>
      </c>
      <c r="F1414" s="195">
        <v>1572.17</v>
      </c>
      <c r="G1414" s="195">
        <v>143.75</v>
      </c>
      <c r="H1414" s="195">
        <v>1751.42</v>
      </c>
      <c r="I1414" s="195">
        <v>1605.75</v>
      </c>
      <c r="J1414" s="195">
        <v>143.75</v>
      </c>
    </row>
    <row r="1415" spans="1:10">
      <c r="A1415" s="194">
        <v>6349.5</v>
      </c>
      <c r="B1415" s="194">
        <v>2326.5</v>
      </c>
      <c r="C1415" s="194">
        <v>2036.25</v>
      </c>
      <c r="D1415" s="194">
        <v>286.92</v>
      </c>
      <c r="E1415" s="194">
        <v>1719.5</v>
      </c>
      <c r="F1415" s="194">
        <v>1574</v>
      </c>
      <c r="G1415" s="194">
        <v>143.66999999999999</v>
      </c>
      <c r="H1415" s="194">
        <v>1753.08</v>
      </c>
      <c r="I1415" s="194">
        <v>1607.58</v>
      </c>
      <c r="J1415" s="194">
        <v>143.66999999999999</v>
      </c>
    </row>
    <row r="1416" spans="1:10">
      <c r="A1416" s="195">
        <v>6354</v>
      </c>
      <c r="B1416" s="195">
        <v>2328.25</v>
      </c>
      <c r="C1416" s="195">
        <v>2038.5</v>
      </c>
      <c r="D1416" s="195">
        <v>286.67</v>
      </c>
      <c r="E1416" s="195">
        <v>1721.17</v>
      </c>
      <c r="F1416" s="195">
        <v>1576</v>
      </c>
      <c r="G1416" s="195">
        <v>143.5</v>
      </c>
      <c r="H1416" s="195">
        <v>1754.83</v>
      </c>
      <c r="I1416" s="195">
        <v>1609.67</v>
      </c>
      <c r="J1416" s="195">
        <v>143.5</v>
      </c>
    </row>
    <row r="1417" spans="1:10">
      <c r="A1417" s="194">
        <v>6358.5</v>
      </c>
      <c r="B1417" s="194">
        <v>2329.92</v>
      </c>
      <c r="C1417" s="194">
        <v>2040.83</v>
      </c>
      <c r="D1417" s="194">
        <v>286.33</v>
      </c>
      <c r="E1417" s="194">
        <v>1722.83</v>
      </c>
      <c r="F1417" s="194">
        <v>1578</v>
      </c>
      <c r="G1417" s="194">
        <v>143.33000000000001</v>
      </c>
      <c r="H1417" s="194">
        <v>1756.5</v>
      </c>
      <c r="I1417" s="194">
        <v>1611.67</v>
      </c>
      <c r="J1417" s="194">
        <v>143.33000000000001</v>
      </c>
    </row>
    <row r="1418" spans="1:10">
      <c r="A1418" s="195">
        <v>6363</v>
      </c>
      <c r="B1418" s="195">
        <v>2331.58</v>
      </c>
      <c r="C1418" s="195">
        <v>2043</v>
      </c>
      <c r="D1418" s="195">
        <v>286.08</v>
      </c>
      <c r="E1418" s="195">
        <v>1724.58</v>
      </c>
      <c r="F1418" s="195">
        <v>1580.08</v>
      </c>
      <c r="G1418" s="195">
        <v>143.16999999999999</v>
      </c>
      <c r="H1418" s="195">
        <v>1758.17</v>
      </c>
      <c r="I1418" s="195">
        <v>1613.67</v>
      </c>
      <c r="J1418" s="195">
        <v>143.16999999999999</v>
      </c>
    </row>
    <row r="1419" spans="1:10">
      <c r="A1419" s="194">
        <v>6367.5</v>
      </c>
      <c r="B1419" s="194">
        <v>2333.25</v>
      </c>
      <c r="C1419" s="194">
        <v>2045.33</v>
      </c>
      <c r="D1419" s="194">
        <v>285.75</v>
      </c>
      <c r="E1419" s="194">
        <v>1726.25</v>
      </c>
      <c r="F1419" s="194">
        <v>1581.92</v>
      </c>
      <c r="G1419" s="194">
        <v>143.08000000000001</v>
      </c>
      <c r="H1419" s="194">
        <v>1759.83</v>
      </c>
      <c r="I1419" s="194">
        <v>1615.5</v>
      </c>
      <c r="J1419" s="194">
        <v>143.08000000000001</v>
      </c>
    </row>
    <row r="1420" spans="1:10">
      <c r="A1420" s="195">
        <v>6372</v>
      </c>
      <c r="B1420" s="195">
        <v>2335</v>
      </c>
      <c r="C1420" s="195">
        <v>2047.58</v>
      </c>
      <c r="D1420" s="195">
        <v>285.5</v>
      </c>
      <c r="E1420" s="195">
        <v>1727.92</v>
      </c>
      <c r="F1420" s="195">
        <v>1583.92</v>
      </c>
      <c r="G1420" s="195">
        <v>142.91999999999999</v>
      </c>
      <c r="H1420" s="195">
        <v>1761.58</v>
      </c>
      <c r="I1420" s="195">
        <v>1617.58</v>
      </c>
      <c r="J1420" s="195">
        <v>142.91999999999999</v>
      </c>
    </row>
    <row r="1421" spans="1:10">
      <c r="A1421" s="194">
        <v>6376.5</v>
      </c>
      <c r="B1421" s="194">
        <v>2336.67</v>
      </c>
      <c r="C1421" s="194">
        <v>2049.83</v>
      </c>
      <c r="D1421" s="194">
        <v>285.17</v>
      </c>
      <c r="E1421" s="194">
        <v>1729.58</v>
      </c>
      <c r="F1421" s="194">
        <v>1585.92</v>
      </c>
      <c r="G1421" s="194">
        <v>142.75</v>
      </c>
      <c r="H1421" s="194">
        <v>1763.25</v>
      </c>
      <c r="I1421" s="194">
        <v>1619.58</v>
      </c>
      <c r="J1421" s="194">
        <v>142.75</v>
      </c>
    </row>
    <row r="1422" spans="1:10">
      <c r="A1422" s="195">
        <v>6381</v>
      </c>
      <c r="B1422" s="195">
        <v>2338.33</v>
      </c>
      <c r="C1422" s="195">
        <v>2052.08</v>
      </c>
      <c r="D1422" s="195">
        <v>284.92</v>
      </c>
      <c r="E1422" s="195">
        <v>1731.33</v>
      </c>
      <c r="F1422" s="195">
        <v>1587.92</v>
      </c>
      <c r="G1422" s="195">
        <v>142.58000000000001</v>
      </c>
      <c r="H1422" s="195">
        <v>1764.92</v>
      </c>
      <c r="I1422" s="195">
        <v>1621.5</v>
      </c>
      <c r="J1422" s="195">
        <v>142.58000000000001</v>
      </c>
    </row>
    <row r="1423" spans="1:10">
      <c r="A1423" s="194">
        <v>6385.5</v>
      </c>
      <c r="B1423" s="194">
        <v>2340</v>
      </c>
      <c r="C1423" s="194">
        <v>2054.33</v>
      </c>
      <c r="D1423" s="194">
        <v>284.58</v>
      </c>
      <c r="E1423" s="194">
        <v>1733</v>
      </c>
      <c r="F1423" s="194">
        <v>1589.83</v>
      </c>
      <c r="G1423" s="194">
        <v>142.5</v>
      </c>
      <c r="H1423" s="194">
        <v>1766.58</v>
      </c>
      <c r="I1423" s="194">
        <v>1623.42</v>
      </c>
      <c r="J1423" s="194">
        <v>142.5</v>
      </c>
    </row>
    <row r="1424" spans="1:10">
      <c r="A1424" s="195">
        <v>6390</v>
      </c>
      <c r="B1424" s="195">
        <v>2341.67</v>
      </c>
      <c r="C1424" s="195">
        <v>2056.58</v>
      </c>
      <c r="D1424" s="195">
        <v>284.33</v>
      </c>
      <c r="E1424" s="195">
        <v>1734.67</v>
      </c>
      <c r="F1424" s="195">
        <v>1591.83</v>
      </c>
      <c r="G1424" s="195">
        <v>142.33000000000001</v>
      </c>
      <c r="H1424" s="195">
        <v>1768.25</v>
      </c>
      <c r="I1424" s="195">
        <v>1625.42</v>
      </c>
      <c r="J1424" s="195">
        <v>142.33000000000001</v>
      </c>
    </row>
    <row r="1425" spans="1:10">
      <c r="A1425" s="194">
        <v>6394.5</v>
      </c>
      <c r="B1425" s="194">
        <v>2343.42</v>
      </c>
      <c r="C1425" s="194">
        <v>2058.92</v>
      </c>
      <c r="D1425" s="194">
        <v>284</v>
      </c>
      <c r="E1425" s="194">
        <v>1736.33</v>
      </c>
      <c r="F1425" s="194">
        <v>1593.75</v>
      </c>
      <c r="G1425" s="194">
        <v>142.16999999999999</v>
      </c>
      <c r="H1425" s="194">
        <v>1770</v>
      </c>
      <c r="I1425" s="194">
        <v>1627.42</v>
      </c>
      <c r="J1425" s="194">
        <v>142.16999999999999</v>
      </c>
    </row>
    <row r="1426" spans="1:10">
      <c r="A1426" s="195">
        <v>6399</v>
      </c>
      <c r="B1426" s="195">
        <v>2345.08</v>
      </c>
      <c r="C1426" s="195">
        <v>2061.08</v>
      </c>
      <c r="D1426" s="195">
        <v>283.75</v>
      </c>
      <c r="E1426" s="195">
        <v>1738</v>
      </c>
      <c r="F1426" s="195">
        <v>1595.75</v>
      </c>
      <c r="G1426" s="195">
        <v>142</v>
      </c>
      <c r="H1426" s="195">
        <v>1771.67</v>
      </c>
      <c r="I1426" s="195">
        <v>1629.42</v>
      </c>
      <c r="J1426" s="195">
        <v>142</v>
      </c>
    </row>
    <row r="1427" spans="1:10">
      <c r="A1427" s="194">
        <v>6403.5</v>
      </c>
      <c r="B1427" s="194">
        <v>2347</v>
      </c>
      <c r="C1427" s="194">
        <v>2063.58</v>
      </c>
      <c r="D1427" s="194">
        <v>283.42</v>
      </c>
      <c r="E1427" s="194">
        <v>1739.92</v>
      </c>
      <c r="F1427" s="194">
        <v>1598</v>
      </c>
      <c r="G1427" s="194">
        <v>141.91999999999999</v>
      </c>
      <c r="H1427" s="194">
        <v>1773.58</v>
      </c>
      <c r="I1427" s="194">
        <v>1631.67</v>
      </c>
      <c r="J1427" s="194">
        <v>141.91999999999999</v>
      </c>
    </row>
    <row r="1428" spans="1:10">
      <c r="A1428" s="195">
        <v>6408</v>
      </c>
      <c r="B1428" s="195">
        <v>2349.25</v>
      </c>
      <c r="C1428" s="195">
        <v>2066.17</v>
      </c>
      <c r="D1428" s="195">
        <v>283.08</v>
      </c>
      <c r="E1428" s="195">
        <v>1742.17</v>
      </c>
      <c r="F1428" s="195">
        <v>1600.42</v>
      </c>
      <c r="G1428" s="195">
        <v>141.75</v>
      </c>
      <c r="H1428" s="195">
        <v>1775.83</v>
      </c>
      <c r="I1428" s="195">
        <v>1634.08</v>
      </c>
      <c r="J1428" s="195">
        <v>141.75</v>
      </c>
    </row>
    <row r="1429" spans="1:10">
      <c r="A1429" s="194">
        <v>6412.5</v>
      </c>
      <c r="B1429" s="194">
        <v>2351.42</v>
      </c>
      <c r="C1429" s="194">
        <v>2068.58</v>
      </c>
      <c r="D1429" s="194">
        <v>282.83</v>
      </c>
      <c r="E1429" s="194">
        <v>1744.33</v>
      </c>
      <c r="F1429" s="194">
        <v>1602.75</v>
      </c>
      <c r="G1429" s="194">
        <v>141.58000000000001</v>
      </c>
      <c r="H1429" s="194">
        <v>1778</v>
      </c>
      <c r="I1429" s="194">
        <v>1636.42</v>
      </c>
      <c r="J1429" s="194">
        <v>141.58000000000001</v>
      </c>
    </row>
    <row r="1430" spans="1:10">
      <c r="A1430" s="195">
        <v>6417</v>
      </c>
      <c r="B1430" s="195">
        <v>2353.67</v>
      </c>
      <c r="C1430" s="195">
        <v>2071.17</v>
      </c>
      <c r="D1430" s="195">
        <v>282.5</v>
      </c>
      <c r="E1430" s="195">
        <v>1746.58</v>
      </c>
      <c r="F1430" s="195">
        <v>1605.17</v>
      </c>
      <c r="G1430" s="195">
        <v>141.41999999999999</v>
      </c>
      <c r="H1430" s="195">
        <v>1780.25</v>
      </c>
      <c r="I1430" s="195">
        <v>1638.83</v>
      </c>
      <c r="J1430" s="195">
        <v>141.41999999999999</v>
      </c>
    </row>
    <row r="1431" spans="1:10">
      <c r="A1431" s="194">
        <v>6421.5</v>
      </c>
      <c r="B1431" s="194">
        <v>2355.92</v>
      </c>
      <c r="C1431" s="194">
        <v>2073.67</v>
      </c>
      <c r="D1431" s="194">
        <v>282.25</v>
      </c>
      <c r="E1431" s="194">
        <v>1748.83</v>
      </c>
      <c r="F1431" s="194">
        <v>1607.5</v>
      </c>
      <c r="G1431" s="194">
        <v>141.33000000000001</v>
      </c>
      <c r="H1431" s="194">
        <v>1782.5</v>
      </c>
      <c r="I1431" s="194">
        <v>1641.17</v>
      </c>
      <c r="J1431" s="194">
        <v>141.33000000000001</v>
      </c>
    </row>
    <row r="1432" spans="1:10">
      <c r="A1432" s="195">
        <v>6426</v>
      </c>
      <c r="B1432" s="195">
        <v>2358.17</v>
      </c>
      <c r="C1432" s="195">
        <v>2076.25</v>
      </c>
      <c r="D1432" s="195">
        <v>281.92</v>
      </c>
      <c r="E1432" s="195">
        <v>1751.08</v>
      </c>
      <c r="F1432" s="195">
        <v>1609.92</v>
      </c>
      <c r="G1432" s="195">
        <v>141.16999999999999</v>
      </c>
      <c r="H1432" s="195">
        <v>1784.75</v>
      </c>
      <c r="I1432" s="195">
        <v>1643.58</v>
      </c>
      <c r="J1432" s="195">
        <v>141.16999999999999</v>
      </c>
    </row>
    <row r="1433" spans="1:10">
      <c r="A1433" s="194">
        <v>6430.5</v>
      </c>
      <c r="B1433" s="194">
        <v>2360.33</v>
      </c>
      <c r="C1433" s="194">
        <v>2078.67</v>
      </c>
      <c r="D1433" s="194">
        <v>281.67</v>
      </c>
      <c r="E1433" s="194">
        <v>1753.25</v>
      </c>
      <c r="F1433" s="194">
        <v>1612.25</v>
      </c>
      <c r="G1433" s="194">
        <v>141</v>
      </c>
      <c r="H1433" s="194">
        <v>1786.92</v>
      </c>
      <c r="I1433" s="194">
        <v>1645.92</v>
      </c>
      <c r="J1433" s="194">
        <v>141</v>
      </c>
    </row>
    <row r="1434" spans="1:10">
      <c r="A1434" s="195">
        <v>6435</v>
      </c>
      <c r="B1434" s="195">
        <v>2362.58</v>
      </c>
      <c r="C1434" s="195">
        <v>2081.25</v>
      </c>
      <c r="D1434" s="195">
        <v>281.33</v>
      </c>
      <c r="E1434" s="195">
        <v>1755.5</v>
      </c>
      <c r="F1434" s="195">
        <v>1614.67</v>
      </c>
      <c r="G1434" s="195">
        <v>140.83000000000001</v>
      </c>
      <c r="H1434" s="195">
        <v>1789.17</v>
      </c>
      <c r="I1434" s="195">
        <v>1648.33</v>
      </c>
      <c r="J1434" s="195">
        <v>140.83000000000001</v>
      </c>
    </row>
    <row r="1435" spans="1:10">
      <c r="A1435" s="194">
        <v>6439.5</v>
      </c>
      <c r="B1435" s="194">
        <v>2364.83</v>
      </c>
      <c r="C1435" s="194">
        <v>2083.75</v>
      </c>
      <c r="D1435" s="194">
        <v>281.08</v>
      </c>
      <c r="E1435" s="194">
        <v>1757.75</v>
      </c>
      <c r="F1435" s="194">
        <v>1617</v>
      </c>
      <c r="G1435" s="194">
        <v>140.75</v>
      </c>
      <c r="H1435" s="194">
        <v>1791.42</v>
      </c>
      <c r="I1435" s="194">
        <v>1650.67</v>
      </c>
      <c r="J1435" s="194">
        <v>140.75</v>
      </c>
    </row>
    <row r="1436" spans="1:10">
      <c r="A1436" s="195">
        <v>6444</v>
      </c>
      <c r="B1436" s="195">
        <v>2367</v>
      </c>
      <c r="C1436" s="195">
        <v>2086.25</v>
      </c>
      <c r="D1436" s="195">
        <v>280.75</v>
      </c>
      <c r="E1436" s="195">
        <v>1759.92</v>
      </c>
      <c r="F1436" s="195">
        <v>1619.33</v>
      </c>
      <c r="G1436" s="195">
        <v>140.58000000000001</v>
      </c>
      <c r="H1436" s="195">
        <v>1793.58</v>
      </c>
      <c r="I1436" s="195">
        <v>1653</v>
      </c>
      <c r="J1436" s="195">
        <v>140.58000000000001</v>
      </c>
    </row>
    <row r="1437" spans="1:10">
      <c r="A1437" s="194">
        <v>6448.5</v>
      </c>
      <c r="B1437" s="194">
        <v>2369.25</v>
      </c>
      <c r="C1437" s="194">
        <v>2088.75</v>
      </c>
      <c r="D1437" s="194">
        <v>280.5</v>
      </c>
      <c r="E1437" s="194">
        <v>1762.17</v>
      </c>
      <c r="F1437" s="194">
        <v>1621.75</v>
      </c>
      <c r="G1437" s="194">
        <v>140.41999999999999</v>
      </c>
      <c r="H1437" s="194">
        <v>1795.83</v>
      </c>
      <c r="I1437" s="194">
        <v>1655.42</v>
      </c>
      <c r="J1437" s="194">
        <v>140.41999999999999</v>
      </c>
    </row>
    <row r="1438" spans="1:10">
      <c r="A1438" s="195">
        <v>6453</v>
      </c>
      <c r="B1438" s="195">
        <v>2371.5</v>
      </c>
      <c r="C1438" s="195">
        <v>2091.33</v>
      </c>
      <c r="D1438" s="195">
        <v>280.17</v>
      </c>
      <c r="E1438" s="195">
        <v>1764.42</v>
      </c>
      <c r="F1438" s="195">
        <v>1624.17</v>
      </c>
      <c r="G1438" s="195">
        <v>140.25</v>
      </c>
      <c r="H1438" s="195">
        <v>1798.08</v>
      </c>
      <c r="I1438" s="195">
        <v>1657.83</v>
      </c>
      <c r="J1438" s="195">
        <v>140.25</v>
      </c>
    </row>
    <row r="1439" spans="1:10">
      <c r="A1439" s="194">
        <v>6457.5</v>
      </c>
      <c r="B1439" s="194">
        <v>2373.75</v>
      </c>
      <c r="C1439" s="194">
        <v>2093.83</v>
      </c>
      <c r="D1439" s="194">
        <v>279.92</v>
      </c>
      <c r="E1439" s="194">
        <v>1766.67</v>
      </c>
      <c r="F1439" s="194">
        <v>1626.58</v>
      </c>
      <c r="G1439" s="194">
        <v>140.08000000000001</v>
      </c>
      <c r="H1439" s="194">
        <v>1800.33</v>
      </c>
      <c r="I1439" s="194">
        <v>1660.25</v>
      </c>
      <c r="J1439" s="194">
        <v>140.08000000000001</v>
      </c>
    </row>
    <row r="1440" spans="1:10">
      <c r="A1440" s="195">
        <v>6462</v>
      </c>
      <c r="B1440" s="195">
        <v>2375.92</v>
      </c>
      <c r="C1440" s="195">
        <v>2096.33</v>
      </c>
      <c r="D1440" s="195">
        <v>279.58</v>
      </c>
      <c r="E1440" s="195">
        <v>1768.83</v>
      </c>
      <c r="F1440" s="195">
        <v>1628.83</v>
      </c>
      <c r="G1440" s="195">
        <v>140</v>
      </c>
      <c r="H1440" s="195">
        <v>1802.5</v>
      </c>
      <c r="I1440" s="195">
        <v>1662.5</v>
      </c>
      <c r="J1440" s="195">
        <v>140</v>
      </c>
    </row>
    <row r="1441" spans="1:10">
      <c r="A1441" s="194">
        <v>6466.5</v>
      </c>
      <c r="B1441" s="194">
        <v>2378.17</v>
      </c>
      <c r="C1441" s="194">
        <v>2098.83</v>
      </c>
      <c r="D1441" s="194">
        <v>279.33</v>
      </c>
      <c r="E1441" s="194">
        <v>1771.08</v>
      </c>
      <c r="F1441" s="194">
        <v>1631.25</v>
      </c>
      <c r="G1441" s="194">
        <v>139.83000000000001</v>
      </c>
      <c r="H1441" s="194">
        <v>1804.75</v>
      </c>
      <c r="I1441" s="194">
        <v>1664.92</v>
      </c>
      <c r="J1441" s="194">
        <v>139.83000000000001</v>
      </c>
    </row>
    <row r="1442" spans="1:10">
      <c r="A1442" s="195">
        <v>6471</v>
      </c>
      <c r="B1442" s="195">
        <v>2380.42</v>
      </c>
      <c r="C1442" s="195">
        <v>2101.42</v>
      </c>
      <c r="D1442" s="195">
        <v>279</v>
      </c>
      <c r="E1442" s="195">
        <v>1773.33</v>
      </c>
      <c r="F1442" s="195">
        <v>1633.67</v>
      </c>
      <c r="G1442" s="195">
        <v>139.66999999999999</v>
      </c>
      <c r="H1442" s="195">
        <v>1807</v>
      </c>
      <c r="I1442" s="195">
        <v>1667.33</v>
      </c>
      <c r="J1442" s="195">
        <v>139.66999999999999</v>
      </c>
    </row>
    <row r="1443" spans="1:10">
      <c r="A1443" s="194">
        <v>6475.5</v>
      </c>
      <c r="B1443" s="194">
        <v>2382.67</v>
      </c>
      <c r="C1443" s="194">
        <v>2103.92</v>
      </c>
      <c r="D1443" s="194">
        <v>278.75</v>
      </c>
      <c r="E1443" s="194">
        <v>1775.58</v>
      </c>
      <c r="F1443" s="194">
        <v>1636.08</v>
      </c>
      <c r="G1443" s="194">
        <v>139.5</v>
      </c>
      <c r="H1443" s="194">
        <v>1809.25</v>
      </c>
      <c r="I1443" s="194">
        <v>1669.75</v>
      </c>
      <c r="J1443" s="194">
        <v>139.5</v>
      </c>
    </row>
    <row r="1444" spans="1:10">
      <c r="A1444" s="195">
        <v>6480</v>
      </c>
      <c r="B1444" s="195">
        <v>2384.83</v>
      </c>
      <c r="C1444" s="195">
        <v>2106.42</v>
      </c>
      <c r="D1444" s="195">
        <v>278.42</v>
      </c>
      <c r="E1444" s="195">
        <v>1777.75</v>
      </c>
      <c r="F1444" s="195">
        <v>1638.33</v>
      </c>
      <c r="G1444" s="195">
        <v>139.41999999999999</v>
      </c>
      <c r="H1444" s="195">
        <v>1811.42</v>
      </c>
      <c r="I1444" s="195">
        <v>1672</v>
      </c>
      <c r="J1444" s="195">
        <v>139.41999999999999</v>
      </c>
    </row>
    <row r="1445" spans="1:10">
      <c r="A1445" s="194">
        <v>6484.5</v>
      </c>
      <c r="B1445" s="194">
        <v>2387.08</v>
      </c>
      <c r="C1445" s="194">
        <v>2108.92</v>
      </c>
      <c r="D1445" s="194">
        <v>278.17</v>
      </c>
      <c r="E1445" s="194">
        <v>1780</v>
      </c>
      <c r="F1445" s="194">
        <v>1640.75</v>
      </c>
      <c r="G1445" s="194">
        <v>139.25</v>
      </c>
      <c r="H1445" s="194">
        <v>1813.67</v>
      </c>
      <c r="I1445" s="194">
        <v>1674.42</v>
      </c>
      <c r="J1445" s="194">
        <v>139.25</v>
      </c>
    </row>
    <row r="1446" spans="1:10">
      <c r="A1446" s="195">
        <v>6489</v>
      </c>
      <c r="B1446" s="195">
        <v>2389.33</v>
      </c>
      <c r="C1446" s="195">
        <v>2111.5</v>
      </c>
      <c r="D1446" s="195">
        <v>277.83</v>
      </c>
      <c r="E1446" s="195">
        <v>1782.25</v>
      </c>
      <c r="F1446" s="195">
        <v>1643.17</v>
      </c>
      <c r="G1446" s="195">
        <v>139.08000000000001</v>
      </c>
      <c r="H1446" s="195">
        <v>1815.92</v>
      </c>
      <c r="I1446" s="195">
        <v>1676.83</v>
      </c>
      <c r="J1446" s="195">
        <v>139.08000000000001</v>
      </c>
    </row>
    <row r="1447" spans="1:10">
      <c r="A1447" s="194">
        <v>6493.5</v>
      </c>
      <c r="B1447" s="194">
        <v>2391.5</v>
      </c>
      <c r="C1447" s="194">
        <v>2113.92</v>
      </c>
      <c r="D1447" s="194">
        <v>277.58</v>
      </c>
      <c r="E1447" s="194">
        <v>1784.42</v>
      </c>
      <c r="F1447" s="194">
        <v>1645.5</v>
      </c>
      <c r="G1447" s="194">
        <v>138.91999999999999</v>
      </c>
      <c r="H1447" s="194">
        <v>1818.08</v>
      </c>
      <c r="I1447" s="194">
        <v>1679.17</v>
      </c>
      <c r="J1447" s="194">
        <v>138.91999999999999</v>
      </c>
    </row>
    <row r="1448" spans="1:10">
      <c r="A1448" s="195">
        <v>6498</v>
      </c>
      <c r="B1448" s="195">
        <v>2393.75</v>
      </c>
      <c r="C1448" s="195">
        <v>2116.5</v>
      </c>
      <c r="D1448" s="195">
        <v>277.25</v>
      </c>
      <c r="E1448" s="195">
        <v>1786.67</v>
      </c>
      <c r="F1448" s="195">
        <v>1647.83</v>
      </c>
      <c r="G1448" s="195">
        <v>138.83000000000001</v>
      </c>
      <c r="H1448" s="195">
        <v>1820.33</v>
      </c>
      <c r="I1448" s="195">
        <v>1681.5</v>
      </c>
      <c r="J1448" s="195">
        <v>138.83000000000001</v>
      </c>
    </row>
    <row r="1449" spans="1:10">
      <c r="A1449" s="194">
        <v>6502.5</v>
      </c>
      <c r="B1449" s="194">
        <v>2396</v>
      </c>
      <c r="C1449" s="194">
        <v>2119</v>
      </c>
      <c r="D1449" s="194">
        <v>277</v>
      </c>
      <c r="E1449" s="194">
        <v>1788.92</v>
      </c>
      <c r="F1449" s="194">
        <v>1650.25</v>
      </c>
      <c r="G1449" s="194">
        <v>138.66999999999999</v>
      </c>
      <c r="H1449" s="194">
        <v>1822.58</v>
      </c>
      <c r="I1449" s="194">
        <v>1683.92</v>
      </c>
      <c r="J1449" s="194">
        <v>138.66999999999999</v>
      </c>
    </row>
    <row r="1450" spans="1:10">
      <c r="A1450" s="195">
        <v>6507</v>
      </c>
      <c r="B1450" s="195">
        <v>2398.25</v>
      </c>
      <c r="C1450" s="195">
        <v>2121.58</v>
      </c>
      <c r="D1450" s="195">
        <v>276.67</v>
      </c>
      <c r="E1450" s="195">
        <v>1791.17</v>
      </c>
      <c r="F1450" s="195">
        <v>1652.67</v>
      </c>
      <c r="G1450" s="195">
        <v>138.5</v>
      </c>
      <c r="H1450" s="195">
        <v>1824.83</v>
      </c>
      <c r="I1450" s="195">
        <v>1686.33</v>
      </c>
      <c r="J1450" s="195">
        <v>138.5</v>
      </c>
    </row>
    <row r="1451" spans="1:10">
      <c r="A1451" s="194">
        <v>6511.5</v>
      </c>
      <c r="B1451" s="194">
        <v>2400.42</v>
      </c>
      <c r="C1451" s="194">
        <v>2124</v>
      </c>
      <c r="D1451" s="194">
        <v>276.42</v>
      </c>
      <c r="E1451" s="194">
        <v>1793.33</v>
      </c>
      <c r="F1451" s="194">
        <v>1655</v>
      </c>
      <c r="G1451" s="194">
        <v>138.33000000000001</v>
      </c>
      <c r="H1451" s="194">
        <v>1827</v>
      </c>
      <c r="I1451" s="194">
        <v>1688.67</v>
      </c>
      <c r="J1451" s="194">
        <v>138.33000000000001</v>
      </c>
    </row>
    <row r="1452" spans="1:10">
      <c r="A1452" s="195">
        <v>6516</v>
      </c>
      <c r="B1452" s="195">
        <v>2402.67</v>
      </c>
      <c r="C1452" s="195">
        <v>2126.58</v>
      </c>
      <c r="D1452" s="195">
        <v>276.08</v>
      </c>
      <c r="E1452" s="195">
        <v>1795.58</v>
      </c>
      <c r="F1452" s="195">
        <v>1657.33</v>
      </c>
      <c r="G1452" s="195">
        <v>138.25</v>
      </c>
      <c r="H1452" s="195">
        <v>1829.25</v>
      </c>
      <c r="I1452" s="195">
        <v>1691</v>
      </c>
      <c r="J1452" s="195">
        <v>138.25</v>
      </c>
    </row>
    <row r="1453" spans="1:10">
      <c r="A1453" s="194">
        <v>6520.5</v>
      </c>
      <c r="B1453" s="194">
        <v>2404.92</v>
      </c>
      <c r="C1453" s="194">
        <v>2129.08</v>
      </c>
      <c r="D1453" s="194">
        <v>275.83</v>
      </c>
      <c r="E1453" s="194">
        <v>1797.83</v>
      </c>
      <c r="F1453" s="194">
        <v>1659.75</v>
      </c>
      <c r="G1453" s="194">
        <v>138.08000000000001</v>
      </c>
      <c r="H1453" s="194">
        <v>1831.5</v>
      </c>
      <c r="I1453" s="194">
        <v>1693.42</v>
      </c>
      <c r="J1453" s="194">
        <v>138.08000000000001</v>
      </c>
    </row>
    <row r="1454" spans="1:10">
      <c r="A1454" s="195">
        <v>6525</v>
      </c>
      <c r="B1454" s="195">
        <v>2407.17</v>
      </c>
      <c r="C1454" s="195">
        <v>2131.67</v>
      </c>
      <c r="D1454" s="195">
        <v>275.5</v>
      </c>
      <c r="E1454" s="195">
        <v>1800.08</v>
      </c>
      <c r="F1454" s="195">
        <v>1662.17</v>
      </c>
      <c r="G1454" s="195">
        <v>137.91999999999999</v>
      </c>
      <c r="H1454" s="195">
        <v>1833.75</v>
      </c>
      <c r="I1454" s="195">
        <v>1695.83</v>
      </c>
      <c r="J1454" s="195">
        <v>137.91999999999999</v>
      </c>
    </row>
    <row r="1455" spans="1:10">
      <c r="A1455" s="194">
        <v>6529.5</v>
      </c>
      <c r="B1455" s="194">
        <v>2409.33</v>
      </c>
      <c r="C1455" s="194">
        <v>2134.08</v>
      </c>
      <c r="D1455" s="194">
        <v>275.25</v>
      </c>
      <c r="E1455" s="194">
        <v>1802.25</v>
      </c>
      <c r="F1455" s="194">
        <v>1664.5</v>
      </c>
      <c r="G1455" s="194">
        <v>137.75</v>
      </c>
      <c r="H1455" s="194">
        <v>1835.92</v>
      </c>
      <c r="I1455" s="194">
        <v>1698.17</v>
      </c>
      <c r="J1455" s="194">
        <v>137.75</v>
      </c>
    </row>
    <row r="1456" spans="1:10">
      <c r="A1456" s="195">
        <v>6534</v>
      </c>
      <c r="B1456" s="195">
        <v>2411.58</v>
      </c>
      <c r="C1456" s="195">
        <v>2136.67</v>
      </c>
      <c r="D1456" s="195">
        <v>274.92</v>
      </c>
      <c r="E1456" s="195">
        <v>1804.5</v>
      </c>
      <c r="F1456" s="195">
        <v>1666.83</v>
      </c>
      <c r="G1456" s="195">
        <v>137.66999999999999</v>
      </c>
      <c r="H1456" s="195">
        <v>1838.17</v>
      </c>
      <c r="I1456" s="195">
        <v>1700.5</v>
      </c>
      <c r="J1456" s="195">
        <v>137.66999999999999</v>
      </c>
    </row>
    <row r="1457" spans="1:10">
      <c r="A1457" s="194">
        <v>6538.5</v>
      </c>
      <c r="B1457" s="194">
        <v>2413.83</v>
      </c>
      <c r="C1457" s="194">
        <v>2139.17</v>
      </c>
      <c r="D1457" s="194">
        <v>274.67</v>
      </c>
      <c r="E1457" s="194">
        <v>1806.75</v>
      </c>
      <c r="F1457" s="194">
        <v>1669.25</v>
      </c>
      <c r="G1457" s="194">
        <v>137.5</v>
      </c>
      <c r="H1457" s="194">
        <v>1840.42</v>
      </c>
      <c r="I1457" s="194">
        <v>1702.92</v>
      </c>
      <c r="J1457" s="194">
        <v>137.5</v>
      </c>
    </row>
    <row r="1458" spans="1:10">
      <c r="A1458" s="195">
        <v>6543</v>
      </c>
      <c r="B1458" s="195">
        <v>2416.08</v>
      </c>
      <c r="C1458" s="195">
        <v>2141.75</v>
      </c>
      <c r="D1458" s="195">
        <v>274.33</v>
      </c>
      <c r="E1458" s="195">
        <v>1809</v>
      </c>
      <c r="F1458" s="195">
        <v>1671.67</v>
      </c>
      <c r="G1458" s="195">
        <v>137.33000000000001</v>
      </c>
      <c r="H1458" s="195">
        <v>1842.67</v>
      </c>
      <c r="I1458" s="195">
        <v>1705.33</v>
      </c>
      <c r="J1458" s="195">
        <v>137.33000000000001</v>
      </c>
    </row>
    <row r="1459" spans="1:10">
      <c r="A1459" s="194">
        <v>6547.5</v>
      </c>
      <c r="B1459" s="194">
        <v>2418.25</v>
      </c>
      <c r="C1459" s="194">
        <v>2144.17</v>
      </c>
      <c r="D1459" s="194">
        <v>274.08</v>
      </c>
      <c r="E1459" s="194">
        <v>1811.17</v>
      </c>
      <c r="F1459" s="194">
        <v>1674</v>
      </c>
      <c r="G1459" s="194">
        <v>137.16999999999999</v>
      </c>
      <c r="H1459" s="194">
        <v>1844.83</v>
      </c>
      <c r="I1459" s="194">
        <v>1707.67</v>
      </c>
      <c r="J1459" s="194">
        <v>137.16999999999999</v>
      </c>
    </row>
    <row r="1460" spans="1:10">
      <c r="A1460" s="195">
        <v>6552</v>
      </c>
      <c r="B1460" s="195">
        <v>2420.5</v>
      </c>
      <c r="C1460" s="195">
        <v>2146.75</v>
      </c>
      <c r="D1460" s="195">
        <v>273.75</v>
      </c>
      <c r="E1460" s="195">
        <v>1813.42</v>
      </c>
      <c r="F1460" s="195">
        <v>1676.33</v>
      </c>
      <c r="G1460" s="195">
        <v>137.08000000000001</v>
      </c>
      <c r="H1460" s="195">
        <v>1847.08</v>
      </c>
      <c r="I1460" s="195">
        <v>1710</v>
      </c>
      <c r="J1460" s="195">
        <v>137.08000000000001</v>
      </c>
    </row>
    <row r="1461" spans="1:10">
      <c r="A1461" s="194">
        <v>6556.5</v>
      </c>
      <c r="B1461" s="194">
        <v>2422.75</v>
      </c>
      <c r="C1461" s="194">
        <v>2149.33</v>
      </c>
      <c r="D1461" s="194">
        <v>273.42</v>
      </c>
      <c r="E1461" s="194">
        <v>1815.67</v>
      </c>
      <c r="F1461" s="194">
        <v>1678.75</v>
      </c>
      <c r="G1461" s="194">
        <v>136.91999999999999</v>
      </c>
      <c r="H1461" s="194">
        <v>1849.33</v>
      </c>
      <c r="I1461" s="194">
        <v>1712.42</v>
      </c>
      <c r="J1461" s="194">
        <v>136.91999999999999</v>
      </c>
    </row>
    <row r="1462" spans="1:10">
      <c r="A1462" s="195">
        <v>6561</v>
      </c>
      <c r="B1462" s="195">
        <v>2424.92</v>
      </c>
      <c r="C1462" s="195">
        <v>2151.75</v>
      </c>
      <c r="D1462" s="195">
        <v>273.17</v>
      </c>
      <c r="E1462" s="195">
        <v>1817.83</v>
      </c>
      <c r="F1462" s="195">
        <v>1681.08</v>
      </c>
      <c r="G1462" s="195">
        <v>136.75</v>
      </c>
      <c r="H1462" s="195">
        <v>1851.5</v>
      </c>
      <c r="I1462" s="195">
        <v>1714.75</v>
      </c>
      <c r="J1462" s="195">
        <v>136.75</v>
      </c>
    </row>
    <row r="1463" spans="1:10">
      <c r="A1463" s="194">
        <v>6565.5</v>
      </c>
      <c r="B1463" s="194">
        <v>2427.17</v>
      </c>
      <c r="C1463" s="194">
        <v>2154.33</v>
      </c>
      <c r="D1463" s="194">
        <v>272.83</v>
      </c>
      <c r="E1463" s="194">
        <v>1820.08</v>
      </c>
      <c r="F1463" s="194">
        <v>1683.5</v>
      </c>
      <c r="G1463" s="194">
        <v>136.58000000000001</v>
      </c>
      <c r="H1463" s="194">
        <v>1853.75</v>
      </c>
      <c r="I1463" s="194">
        <v>1717.17</v>
      </c>
      <c r="J1463" s="194">
        <v>136.58000000000001</v>
      </c>
    </row>
    <row r="1464" spans="1:10">
      <c r="A1464" s="195">
        <v>6570</v>
      </c>
      <c r="B1464" s="195">
        <v>2429.42</v>
      </c>
      <c r="C1464" s="195">
        <v>2156.83</v>
      </c>
      <c r="D1464" s="195">
        <v>272.58</v>
      </c>
      <c r="E1464" s="195">
        <v>1822.33</v>
      </c>
      <c r="F1464" s="195">
        <v>1685.83</v>
      </c>
      <c r="G1464" s="195">
        <v>136.5</v>
      </c>
      <c r="H1464" s="195">
        <v>1856</v>
      </c>
      <c r="I1464" s="195">
        <v>1719.5</v>
      </c>
      <c r="J1464" s="195">
        <v>136.5</v>
      </c>
    </row>
    <row r="1465" spans="1:10">
      <c r="A1465" s="194">
        <v>6574.5</v>
      </c>
      <c r="B1465" s="194">
        <v>2431.67</v>
      </c>
      <c r="C1465" s="194">
        <v>2159.42</v>
      </c>
      <c r="D1465" s="194">
        <v>272.25</v>
      </c>
      <c r="E1465" s="194">
        <v>1824.58</v>
      </c>
      <c r="F1465" s="194">
        <v>1688.25</v>
      </c>
      <c r="G1465" s="194">
        <v>136.33000000000001</v>
      </c>
      <c r="H1465" s="194">
        <v>1858.25</v>
      </c>
      <c r="I1465" s="194">
        <v>1721.92</v>
      </c>
      <c r="J1465" s="194">
        <v>136.33000000000001</v>
      </c>
    </row>
    <row r="1466" spans="1:10">
      <c r="A1466" s="195">
        <v>6579</v>
      </c>
      <c r="B1466" s="195">
        <v>2433.83</v>
      </c>
      <c r="C1466" s="195">
        <v>2161.83</v>
      </c>
      <c r="D1466" s="195">
        <v>272</v>
      </c>
      <c r="E1466" s="195">
        <v>1826.75</v>
      </c>
      <c r="F1466" s="195">
        <v>1690.58</v>
      </c>
      <c r="G1466" s="195">
        <v>136.16999999999999</v>
      </c>
      <c r="H1466" s="195">
        <v>1860.42</v>
      </c>
      <c r="I1466" s="195">
        <v>1724.25</v>
      </c>
      <c r="J1466" s="195">
        <v>136.16999999999999</v>
      </c>
    </row>
    <row r="1467" spans="1:10">
      <c r="A1467" s="194">
        <v>6583.5</v>
      </c>
      <c r="B1467" s="194">
        <v>2436.08</v>
      </c>
      <c r="C1467" s="194">
        <v>2164.42</v>
      </c>
      <c r="D1467" s="194">
        <v>271.67</v>
      </c>
      <c r="E1467" s="194">
        <v>1829</v>
      </c>
      <c r="F1467" s="194">
        <v>1693</v>
      </c>
      <c r="G1467" s="194">
        <v>136</v>
      </c>
      <c r="H1467" s="194">
        <v>1862.67</v>
      </c>
      <c r="I1467" s="194">
        <v>1726.67</v>
      </c>
      <c r="J1467" s="194">
        <v>136</v>
      </c>
    </row>
    <row r="1468" spans="1:10">
      <c r="A1468" s="195">
        <v>6588</v>
      </c>
      <c r="B1468" s="195">
        <v>2438.33</v>
      </c>
      <c r="C1468" s="195">
        <v>2166.92</v>
      </c>
      <c r="D1468" s="195">
        <v>271.42</v>
      </c>
      <c r="E1468" s="195">
        <v>1831.25</v>
      </c>
      <c r="F1468" s="195">
        <v>1695.42</v>
      </c>
      <c r="G1468" s="195">
        <v>135.83000000000001</v>
      </c>
      <c r="H1468" s="195">
        <v>1864.92</v>
      </c>
      <c r="I1468" s="195">
        <v>1729.08</v>
      </c>
      <c r="J1468" s="195">
        <v>135.83000000000001</v>
      </c>
    </row>
    <row r="1469" spans="1:10">
      <c r="A1469" s="194">
        <v>6592.5</v>
      </c>
      <c r="B1469" s="194">
        <v>2440.58</v>
      </c>
      <c r="C1469" s="194">
        <v>2169.5</v>
      </c>
      <c r="D1469" s="194">
        <v>271.08</v>
      </c>
      <c r="E1469" s="194">
        <v>1833.5</v>
      </c>
      <c r="F1469" s="194">
        <v>1697.75</v>
      </c>
      <c r="G1469" s="194">
        <v>135.75</v>
      </c>
      <c r="H1469" s="194">
        <v>1867.17</v>
      </c>
      <c r="I1469" s="194">
        <v>1731.42</v>
      </c>
      <c r="J1469" s="194">
        <v>135.75</v>
      </c>
    </row>
    <row r="1470" spans="1:10">
      <c r="A1470" s="195">
        <v>6597</v>
      </c>
      <c r="B1470" s="195">
        <v>2442.75</v>
      </c>
      <c r="C1470" s="195">
        <v>2171.92</v>
      </c>
      <c r="D1470" s="195">
        <v>270.83</v>
      </c>
      <c r="E1470" s="195">
        <v>1835.67</v>
      </c>
      <c r="F1470" s="195">
        <v>1700.08</v>
      </c>
      <c r="G1470" s="195">
        <v>135.58000000000001</v>
      </c>
      <c r="H1470" s="195">
        <v>1869.33</v>
      </c>
      <c r="I1470" s="195">
        <v>1733.75</v>
      </c>
      <c r="J1470" s="195">
        <v>135.58000000000001</v>
      </c>
    </row>
    <row r="1471" spans="1:10">
      <c r="A1471" s="194">
        <v>6601.5</v>
      </c>
      <c r="B1471" s="194">
        <v>2445</v>
      </c>
      <c r="C1471" s="194">
        <v>2174.5</v>
      </c>
      <c r="D1471" s="194">
        <v>270.5</v>
      </c>
      <c r="E1471" s="194">
        <v>1837.92</v>
      </c>
      <c r="F1471" s="194">
        <v>1702.5</v>
      </c>
      <c r="G1471" s="194">
        <v>135.41999999999999</v>
      </c>
      <c r="H1471" s="194">
        <v>1871.58</v>
      </c>
      <c r="I1471" s="194">
        <v>1736.17</v>
      </c>
      <c r="J1471" s="194">
        <v>135.41999999999999</v>
      </c>
    </row>
    <row r="1472" spans="1:10">
      <c r="A1472" s="195">
        <v>6606</v>
      </c>
      <c r="B1472" s="195">
        <v>2447.25</v>
      </c>
      <c r="C1472" s="195">
        <v>2177</v>
      </c>
      <c r="D1472" s="195">
        <v>270.25</v>
      </c>
      <c r="E1472" s="195">
        <v>1840.17</v>
      </c>
      <c r="F1472" s="195">
        <v>1704.92</v>
      </c>
      <c r="G1472" s="195">
        <v>135.25</v>
      </c>
      <c r="H1472" s="195">
        <v>1873.83</v>
      </c>
      <c r="I1472" s="195">
        <v>1738.58</v>
      </c>
      <c r="J1472" s="195">
        <v>135.25</v>
      </c>
    </row>
    <row r="1473" spans="1:10">
      <c r="A1473" s="194">
        <v>6610.5</v>
      </c>
      <c r="B1473" s="194">
        <v>2449.42</v>
      </c>
      <c r="C1473" s="194">
        <v>2179.5</v>
      </c>
      <c r="D1473" s="194">
        <v>269.92</v>
      </c>
      <c r="E1473" s="194">
        <v>1842.33</v>
      </c>
      <c r="F1473" s="194">
        <v>1707.17</v>
      </c>
      <c r="G1473" s="194">
        <v>135.16999999999999</v>
      </c>
      <c r="H1473" s="194">
        <v>1876</v>
      </c>
      <c r="I1473" s="194">
        <v>1740.83</v>
      </c>
      <c r="J1473" s="194">
        <v>135.16999999999999</v>
      </c>
    </row>
    <row r="1474" spans="1:10">
      <c r="A1474" s="195">
        <v>6615</v>
      </c>
      <c r="B1474" s="195">
        <v>2451.67</v>
      </c>
      <c r="C1474" s="195">
        <v>2182</v>
      </c>
      <c r="D1474" s="195">
        <v>269.67</v>
      </c>
      <c r="E1474" s="195">
        <v>1844.58</v>
      </c>
      <c r="F1474" s="195">
        <v>1709.58</v>
      </c>
      <c r="G1474" s="195">
        <v>135</v>
      </c>
      <c r="H1474" s="195">
        <v>1878.25</v>
      </c>
      <c r="I1474" s="195">
        <v>1743.25</v>
      </c>
      <c r="J1474" s="195">
        <v>135</v>
      </c>
    </row>
    <row r="1475" spans="1:10">
      <c r="A1475" s="194">
        <v>6619.5</v>
      </c>
      <c r="B1475" s="194">
        <v>2453.92</v>
      </c>
      <c r="C1475" s="194">
        <v>2184.58</v>
      </c>
      <c r="D1475" s="194">
        <v>269.33</v>
      </c>
      <c r="E1475" s="194">
        <v>1846.83</v>
      </c>
      <c r="F1475" s="194">
        <v>1712</v>
      </c>
      <c r="G1475" s="194">
        <v>134.83000000000001</v>
      </c>
      <c r="H1475" s="194">
        <v>1880.5</v>
      </c>
      <c r="I1475" s="194">
        <v>1745.67</v>
      </c>
      <c r="J1475" s="194">
        <v>134.83000000000001</v>
      </c>
    </row>
    <row r="1476" spans="1:10">
      <c r="A1476" s="195">
        <v>6624</v>
      </c>
      <c r="B1476" s="195">
        <v>2456.17</v>
      </c>
      <c r="C1476" s="195">
        <v>2187.08</v>
      </c>
      <c r="D1476" s="195">
        <v>269.08</v>
      </c>
      <c r="E1476" s="195">
        <v>1849.08</v>
      </c>
      <c r="F1476" s="195">
        <v>1714.42</v>
      </c>
      <c r="G1476" s="195">
        <v>134.66999999999999</v>
      </c>
      <c r="H1476" s="195">
        <v>1882.75</v>
      </c>
      <c r="I1476" s="195">
        <v>1748.08</v>
      </c>
      <c r="J1476" s="195">
        <v>134.66999999999999</v>
      </c>
    </row>
    <row r="1477" spans="1:10">
      <c r="A1477" s="194">
        <v>6628.5</v>
      </c>
      <c r="B1477" s="194">
        <v>2458.33</v>
      </c>
      <c r="C1477" s="194">
        <v>2189.58</v>
      </c>
      <c r="D1477" s="194">
        <v>268.75</v>
      </c>
      <c r="E1477" s="194">
        <v>1851.25</v>
      </c>
      <c r="F1477" s="194">
        <v>1716.67</v>
      </c>
      <c r="G1477" s="194">
        <v>134.58000000000001</v>
      </c>
      <c r="H1477" s="194">
        <v>1884.92</v>
      </c>
      <c r="I1477" s="194">
        <v>1750.33</v>
      </c>
      <c r="J1477" s="194">
        <v>134.58000000000001</v>
      </c>
    </row>
    <row r="1478" spans="1:10">
      <c r="A1478" s="195">
        <v>6633</v>
      </c>
      <c r="B1478" s="195">
        <v>2460.58</v>
      </c>
      <c r="C1478" s="195">
        <v>2192.08</v>
      </c>
      <c r="D1478" s="195">
        <v>268.5</v>
      </c>
      <c r="E1478" s="195">
        <v>1853.5</v>
      </c>
      <c r="F1478" s="195">
        <v>1719.08</v>
      </c>
      <c r="G1478" s="195">
        <v>134.41999999999999</v>
      </c>
      <c r="H1478" s="195">
        <v>1887.17</v>
      </c>
      <c r="I1478" s="195">
        <v>1752.75</v>
      </c>
      <c r="J1478" s="195">
        <v>134.41999999999999</v>
      </c>
    </row>
    <row r="1479" spans="1:10">
      <c r="A1479" s="194">
        <v>6637.5</v>
      </c>
      <c r="B1479" s="194">
        <v>2462.83</v>
      </c>
      <c r="C1479" s="194">
        <v>2194.67</v>
      </c>
      <c r="D1479" s="194">
        <v>268.17</v>
      </c>
      <c r="E1479" s="194">
        <v>1855.75</v>
      </c>
      <c r="F1479" s="194">
        <v>1721.5</v>
      </c>
      <c r="G1479" s="194">
        <v>134.25</v>
      </c>
      <c r="H1479" s="194">
        <v>1889.42</v>
      </c>
      <c r="I1479" s="194">
        <v>1755.17</v>
      </c>
      <c r="J1479" s="194">
        <v>134.25</v>
      </c>
    </row>
    <row r="1480" spans="1:10">
      <c r="A1480" s="195">
        <v>6642</v>
      </c>
      <c r="B1480" s="195">
        <v>2465.08</v>
      </c>
      <c r="C1480" s="195">
        <v>2197.17</v>
      </c>
      <c r="D1480" s="195">
        <v>267.92</v>
      </c>
      <c r="E1480" s="195">
        <v>1858</v>
      </c>
      <c r="F1480" s="195">
        <v>1723.92</v>
      </c>
      <c r="G1480" s="195">
        <v>134.08000000000001</v>
      </c>
      <c r="H1480" s="195">
        <v>1891.67</v>
      </c>
      <c r="I1480" s="195">
        <v>1757.58</v>
      </c>
      <c r="J1480" s="195">
        <v>134.08000000000001</v>
      </c>
    </row>
    <row r="1481" spans="1:10">
      <c r="A1481" s="194">
        <v>6646.5</v>
      </c>
      <c r="B1481" s="194">
        <v>2467.25</v>
      </c>
      <c r="C1481" s="194">
        <v>2199.67</v>
      </c>
      <c r="D1481" s="194">
        <v>267.58</v>
      </c>
      <c r="E1481" s="194">
        <v>1860.17</v>
      </c>
      <c r="F1481" s="194">
        <v>1726.17</v>
      </c>
      <c r="G1481" s="194">
        <v>134</v>
      </c>
      <c r="H1481" s="194">
        <v>1893.83</v>
      </c>
      <c r="I1481" s="194">
        <v>1759.83</v>
      </c>
      <c r="J1481" s="194">
        <v>134</v>
      </c>
    </row>
    <row r="1482" spans="1:10">
      <c r="A1482" s="195">
        <v>6651</v>
      </c>
      <c r="B1482" s="195">
        <v>2469.5</v>
      </c>
      <c r="C1482" s="195">
        <v>2202.17</v>
      </c>
      <c r="D1482" s="195">
        <v>267.33</v>
      </c>
      <c r="E1482" s="195">
        <v>1862.42</v>
      </c>
      <c r="F1482" s="195">
        <v>1728.58</v>
      </c>
      <c r="G1482" s="195">
        <v>133.83000000000001</v>
      </c>
      <c r="H1482" s="195">
        <v>1896.08</v>
      </c>
      <c r="I1482" s="195">
        <v>1762.25</v>
      </c>
      <c r="J1482" s="195">
        <v>133.83000000000001</v>
      </c>
    </row>
    <row r="1483" spans="1:10">
      <c r="A1483" s="194">
        <v>6655.5</v>
      </c>
      <c r="B1483" s="194">
        <v>2471.75</v>
      </c>
      <c r="C1483" s="194">
        <v>2204.75</v>
      </c>
      <c r="D1483" s="194">
        <v>267</v>
      </c>
      <c r="E1483" s="194">
        <v>1864.67</v>
      </c>
      <c r="F1483" s="194">
        <v>1731</v>
      </c>
      <c r="G1483" s="194">
        <v>133.66999999999999</v>
      </c>
      <c r="H1483" s="194">
        <v>1898.33</v>
      </c>
      <c r="I1483" s="194">
        <v>1764.67</v>
      </c>
      <c r="J1483" s="194">
        <v>133.66999999999999</v>
      </c>
    </row>
    <row r="1484" spans="1:10">
      <c r="A1484" s="195">
        <v>6660</v>
      </c>
      <c r="B1484" s="195">
        <v>2473.92</v>
      </c>
      <c r="C1484" s="195">
        <v>2207.17</v>
      </c>
      <c r="D1484" s="195">
        <v>266.75</v>
      </c>
      <c r="E1484" s="195">
        <v>1866.83</v>
      </c>
      <c r="F1484" s="195">
        <v>1733.33</v>
      </c>
      <c r="G1484" s="195">
        <v>133.5</v>
      </c>
      <c r="H1484" s="195">
        <v>1900.5</v>
      </c>
      <c r="I1484" s="195">
        <v>1767</v>
      </c>
      <c r="J1484" s="195">
        <v>133.5</v>
      </c>
    </row>
    <row r="1485" spans="1:10">
      <c r="A1485" s="194">
        <v>6664.5</v>
      </c>
      <c r="B1485" s="194">
        <v>2476.17</v>
      </c>
      <c r="C1485" s="194">
        <v>2209.75</v>
      </c>
      <c r="D1485" s="194">
        <v>266.42</v>
      </c>
      <c r="E1485" s="194">
        <v>1869.08</v>
      </c>
      <c r="F1485" s="194">
        <v>1735.67</v>
      </c>
      <c r="G1485" s="194">
        <v>133.41999999999999</v>
      </c>
      <c r="H1485" s="194">
        <v>1902.75</v>
      </c>
      <c r="I1485" s="194">
        <v>1769.33</v>
      </c>
      <c r="J1485" s="194">
        <v>133.41999999999999</v>
      </c>
    </row>
    <row r="1486" spans="1:10">
      <c r="A1486" s="195">
        <v>6669</v>
      </c>
      <c r="B1486" s="195">
        <v>2478.42</v>
      </c>
      <c r="C1486" s="195">
        <v>2212.25</v>
      </c>
      <c r="D1486" s="195">
        <v>266.17</v>
      </c>
      <c r="E1486" s="195">
        <v>1871.33</v>
      </c>
      <c r="F1486" s="195">
        <v>1738.08</v>
      </c>
      <c r="G1486" s="195">
        <v>133.25</v>
      </c>
      <c r="H1486" s="195">
        <v>1905</v>
      </c>
      <c r="I1486" s="195">
        <v>1771.75</v>
      </c>
      <c r="J1486" s="195">
        <v>133.25</v>
      </c>
    </row>
    <row r="1487" spans="1:10">
      <c r="A1487" s="194">
        <v>6673.5</v>
      </c>
      <c r="B1487" s="194">
        <v>2480.67</v>
      </c>
      <c r="C1487" s="194">
        <v>2214.83</v>
      </c>
      <c r="D1487" s="194">
        <v>265.83</v>
      </c>
      <c r="E1487" s="194">
        <v>1873.58</v>
      </c>
      <c r="F1487" s="194">
        <v>1740.5</v>
      </c>
      <c r="G1487" s="194">
        <v>133.08000000000001</v>
      </c>
      <c r="H1487" s="194">
        <v>1907.25</v>
      </c>
      <c r="I1487" s="194">
        <v>1774.17</v>
      </c>
      <c r="J1487" s="194">
        <v>133.08000000000001</v>
      </c>
    </row>
    <row r="1488" spans="1:10">
      <c r="A1488" s="195">
        <v>6678</v>
      </c>
      <c r="B1488" s="195">
        <v>2482.83</v>
      </c>
      <c r="C1488" s="195">
        <v>2217.25</v>
      </c>
      <c r="D1488" s="195">
        <v>265.58</v>
      </c>
      <c r="E1488" s="195">
        <v>1875.75</v>
      </c>
      <c r="F1488" s="195">
        <v>1742.83</v>
      </c>
      <c r="G1488" s="195">
        <v>132.91999999999999</v>
      </c>
      <c r="H1488" s="195">
        <v>1909.42</v>
      </c>
      <c r="I1488" s="195">
        <v>1776.5</v>
      </c>
      <c r="J1488" s="195">
        <v>132.91999999999999</v>
      </c>
    </row>
    <row r="1489" spans="1:10">
      <c r="A1489" s="194">
        <v>6682.5</v>
      </c>
      <c r="B1489" s="194">
        <v>2485.08</v>
      </c>
      <c r="C1489" s="194">
        <v>2219.83</v>
      </c>
      <c r="D1489" s="194">
        <v>265.25</v>
      </c>
      <c r="E1489" s="194">
        <v>1878</v>
      </c>
      <c r="F1489" s="194">
        <v>1745.17</v>
      </c>
      <c r="G1489" s="194">
        <v>132.83000000000001</v>
      </c>
      <c r="H1489" s="194">
        <v>1911.67</v>
      </c>
      <c r="I1489" s="194">
        <v>1778.83</v>
      </c>
      <c r="J1489" s="194">
        <v>132.83000000000001</v>
      </c>
    </row>
    <row r="1490" spans="1:10">
      <c r="A1490" s="195">
        <v>6687</v>
      </c>
      <c r="B1490" s="195">
        <v>2487.33</v>
      </c>
      <c r="C1490" s="195">
        <v>2222.33</v>
      </c>
      <c r="D1490" s="195">
        <v>265</v>
      </c>
      <c r="E1490" s="195">
        <v>1880.25</v>
      </c>
      <c r="F1490" s="195">
        <v>1747.58</v>
      </c>
      <c r="G1490" s="195">
        <v>132.66999999999999</v>
      </c>
      <c r="H1490" s="195">
        <v>1913.92</v>
      </c>
      <c r="I1490" s="195">
        <v>1781.25</v>
      </c>
      <c r="J1490" s="195">
        <v>132.66999999999999</v>
      </c>
    </row>
    <row r="1491" spans="1:10">
      <c r="A1491" s="194">
        <v>6691.5</v>
      </c>
      <c r="B1491" s="194">
        <v>2489.58</v>
      </c>
      <c r="C1491" s="194">
        <v>2224.92</v>
      </c>
      <c r="D1491" s="194">
        <v>264.67</v>
      </c>
      <c r="E1491" s="194">
        <v>1882.5</v>
      </c>
      <c r="F1491" s="194">
        <v>1750</v>
      </c>
      <c r="G1491" s="194">
        <v>132.5</v>
      </c>
      <c r="H1491" s="194">
        <v>1916.17</v>
      </c>
      <c r="I1491" s="194">
        <v>1783.67</v>
      </c>
      <c r="J1491" s="194">
        <v>132.5</v>
      </c>
    </row>
    <row r="1492" spans="1:10">
      <c r="A1492" s="195">
        <v>6696</v>
      </c>
      <c r="B1492" s="195">
        <v>2491.75</v>
      </c>
      <c r="C1492" s="195">
        <v>2227.33</v>
      </c>
      <c r="D1492" s="195">
        <v>264.42</v>
      </c>
      <c r="E1492" s="195">
        <v>1884.67</v>
      </c>
      <c r="F1492" s="195">
        <v>1752.33</v>
      </c>
      <c r="G1492" s="195">
        <v>132.33000000000001</v>
      </c>
      <c r="H1492" s="195">
        <v>1918.33</v>
      </c>
      <c r="I1492" s="195">
        <v>1786</v>
      </c>
      <c r="J1492" s="195">
        <v>132.33000000000001</v>
      </c>
    </row>
    <row r="1493" spans="1:10">
      <c r="A1493" s="194">
        <v>6700.5</v>
      </c>
      <c r="B1493" s="194">
        <v>2494</v>
      </c>
      <c r="C1493" s="194">
        <v>2229.92</v>
      </c>
      <c r="D1493" s="194">
        <v>264.08</v>
      </c>
      <c r="E1493" s="194">
        <v>1886.92</v>
      </c>
      <c r="F1493" s="194">
        <v>1754.75</v>
      </c>
      <c r="G1493" s="194">
        <v>132.16999999999999</v>
      </c>
      <c r="H1493" s="194">
        <v>1920.58</v>
      </c>
      <c r="I1493" s="194">
        <v>1788.42</v>
      </c>
      <c r="J1493" s="194">
        <v>132.16999999999999</v>
      </c>
    </row>
    <row r="1494" spans="1:10">
      <c r="A1494" s="195">
        <v>6705</v>
      </c>
      <c r="B1494" s="195">
        <v>2496.25</v>
      </c>
      <c r="C1494" s="195">
        <v>2232.5</v>
      </c>
      <c r="D1494" s="195">
        <v>263.75</v>
      </c>
      <c r="E1494" s="195">
        <v>1889.17</v>
      </c>
      <c r="F1494" s="195">
        <v>1757.08</v>
      </c>
      <c r="G1494" s="195">
        <v>132.08000000000001</v>
      </c>
      <c r="H1494" s="195">
        <v>1922.83</v>
      </c>
      <c r="I1494" s="195">
        <v>1790.75</v>
      </c>
      <c r="J1494" s="195">
        <v>132.08000000000001</v>
      </c>
    </row>
    <row r="1495" spans="1:10">
      <c r="A1495" s="194">
        <v>6709.5</v>
      </c>
      <c r="B1495" s="194">
        <v>2498.5</v>
      </c>
      <c r="C1495" s="194">
        <v>2235</v>
      </c>
      <c r="D1495" s="194">
        <v>263.5</v>
      </c>
      <c r="E1495" s="194">
        <v>1891.42</v>
      </c>
      <c r="F1495" s="194">
        <v>1759.5</v>
      </c>
      <c r="G1495" s="194">
        <v>131.91999999999999</v>
      </c>
      <c r="H1495" s="194">
        <v>1925.08</v>
      </c>
      <c r="I1495" s="194">
        <v>1793.17</v>
      </c>
      <c r="J1495" s="194">
        <v>131.91999999999999</v>
      </c>
    </row>
    <row r="1496" spans="1:10">
      <c r="A1496" s="195">
        <v>6714</v>
      </c>
      <c r="B1496" s="195">
        <v>2500.67</v>
      </c>
      <c r="C1496" s="195">
        <v>2237.5</v>
      </c>
      <c r="D1496" s="195">
        <v>263.17</v>
      </c>
      <c r="E1496" s="195">
        <v>1893.58</v>
      </c>
      <c r="F1496" s="195">
        <v>1761.83</v>
      </c>
      <c r="G1496" s="195">
        <v>131.75</v>
      </c>
      <c r="H1496" s="195">
        <v>1927.25</v>
      </c>
      <c r="I1496" s="195">
        <v>1795.5</v>
      </c>
      <c r="J1496" s="195">
        <v>131.75</v>
      </c>
    </row>
    <row r="1497" spans="1:10">
      <c r="A1497" s="194">
        <v>6718.5</v>
      </c>
      <c r="B1497" s="194">
        <v>2502.92</v>
      </c>
      <c r="C1497" s="194">
        <v>2240</v>
      </c>
      <c r="D1497" s="194">
        <v>262.92</v>
      </c>
      <c r="E1497" s="194">
        <v>1895.83</v>
      </c>
      <c r="F1497" s="194">
        <v>1764.25</v>
      </c>
      <c r="G1497" s="194">
        <v>131.58000000000001</v>
      </c>
      <c r="H1497" s="194">
        <v>1929.5</v>
      </c>
      <c r="I1497" s="194">
        <v>1797.92</v>
      </c>
      <c r="J1497" s="194">
        <v>131.58000000000001</v>
      </c>
    </row>
    <row r="1498" spans="1:10">
      <c r="A1498" s="195">
        <v>6723</v>
      </c>
      <c r="B1498" s="195">
        <v>2505.17</v>
      </c>
      <c r="C1498" s="195">
        <v>2242.58</v>
      </c>
      <c r="D1498" s="195">
        <v>262.58</v>
      </c>
      <c r="E1498" s="195">
        <v>1898.08</v>
      </c>
      <c r="F1498" s="195">
        <v>1766.58</v>
      </c>
      <c r="G1498" s="195">
        <v>131.5</v>
      </c>
      <c r="H1498" s="195">
        <v>1931.75</v>
      </c>
      <c r="I1498" s="195">
        <v>1800.25</v>
      </c>
      <c r="J1498" s="195">
        <v>131.5</v>
      </c>
    </row>
    <row r="1499" spans="1:10">
      <c r="A1499" s="194">
        <v>6727.5</v>
      </c>
      <c r="B1499" s="194">
        <v>2507.33</v>
      </c>
      <c r="C1499" s="194">
        <v>2245</v>
      </c>
      <c r="D1499" s="194">
        <v>262.33</v>
      </c>
      <c r="E1499" s="194">
        <v>1900.25</v>
      </c>
      <c r="F1499" s="194">
        <v>1768.92</v>
      </c>
      <c r="G1499" s="194">
        <v>131.33000000000001</v>
      </c>
      <c r="H1499" s="194">
        <v>1933.92</v>
      </c>
      <c r="I1499" s="194">
        <v>1802.58</v>
      </c>
      <c r="J1499" s="194">
        <v>131.33000000000001</v>
      </c>
    </row>
    <row r="1500" spans="1:10">
      <c r="A1500" s="195">
        <v>6732</v>
      </c>
      <c r="B1500" s="195">
        <v>2509.58</v>
      </c>
      <c r="C1500" s="195">
        <v>2247.58</v>
      </c>
      <c r="D1500" s="195">
        <v>262</v>
      </c>
      <c r="E1500" s="195">
        <v>1902.5</v>
      </c>
      <c r="F1500" s="195">
        <v>1771.33</v>
      </c>
      <c r="G1500" s="195">
        <v>131.16999999999999</v>
      </c>
      <c r="H1500" s="195">
        <v>1936.17</v>
      </c>
      <c r="I1500" s="195">
        <v>1805</v>
      </c>
      <c r="J1500" s="195">
        <v>131.16999999999999</v>
      </c>
    </row>
    <row r="1501" spans="1:10">
      <c r="A1501" s="194">
        <v>6736.5</v>
      </c>
      <c r="B1501" s="194">
        <v>2511.83</v>
      </c>
      <c r="C1501" s="194">
        <v>2250.08</v>
      </c>
      <c r="D1501" s="194">
        <v>261.75</v>
      </c>
      <c r="E1501" s="194">
        <v>1904.75</v>
      </c>
      <c r="F1501" s="194">
        <v>1773.75</v>
      </c>
      <c r="G1501" s="194">
        <v>131</v>
      </c>
      <c r="H1501" s="194">
        <v>1938.42</v>
      </c>
      <c r="I1501" s="194">
        <v>1807.42</v>
      </c>
      <c r="J1501" s="194">
        <v>131</v>
      </c>
    </row>
    <row r="1502" spans="1:10">
      <c r="A1502" s="195">
        <v>6741</v>
      </c>
      <c r="B1502" s="195">
        <v>2514.08</v>
      </c>
      <c r="C1502" s="195">
        <v>2252.67</v>
      </c>
      <c r="D1502" s="195">
        <v>261.42</v>
      </c>
      <c r="E1502" s="195">
        <v>1907</v>
      </c>
      <c r="F1502" s="195">
        <v>1776.08</v>
      </c>
      <c r="G1502" s="195">
        <v>130.91999999999999</v>
      </c>
      <c r="H1502" s="195">
        <v>1940.67</v>
      </c>
      <c r="I1502" s="195">
        <v>1809.75</v>
      </c>
      <c r="J1502" s="195">
        <v>130.91999999999999</v>
      </c>
    </row>
    <row r="1503" spans="1:10">
      <c r="A1503" s="194">
        <v>6745.5</v>
      </c>
      <c r="B1503" s="194">
        <v>2516.25</v>
      </c>
      <c r="C1503" s="194">
        <v>2255.08</v>
      </c>
      <c r="D1503" s="194">
        <v>261.17</v>
      </c>
      <c r="E1503" s="194">
        <v>1909.17</v>
      </c>
      <c r="F1503" s="194">
        <v>1778.42</v>
      </c>
      <c r="G1503" s="194">
        <v>130.75</v>
      </c>
      <c r="H1503" s="194">
        <v>1942.83</v>
      </c>
      <c r="I1503" s="194">
        <v>1812.08</v>
      </c>
      <c r="J1503" s="194">
        <v>130.75</v>
      </c>
    </row>
    <row r="1504" spans="1:10">
      <c r="A1504" s="195">
        <v>6750</v>
      </c>
      <c r="B1504" s="195">
        <v>2518.5</v>
      </c>
      <c r="C1504" s="195">
        <v>2257.67</v>
      </c>
      <c r="D1504" s="195">
        <v>260.83</v>
      </c>
      <c r="E1504" s="195">
        <v>1911.42</v>
      </c>
      <c r="F1504" s="195">
        <v>1780.83</v>
      </c>
      <c r="G1504" s="195">
        <v>130.58000000000001</v>
      </c>
      <c r="H1504" s="195">
        <v>1945.08</v>
      </c>
      <c r="I1504" s="195">
        <v>1814.5</v>
      </c>
      <c r="J1504" s="195">
        <v>130.58000000000001</v>
      </c>
    </row>
    <row r="1505" spans="1:10">
      <c r="A1505" s="194">
        <v>6754.5</v>
      </c>
      <c r="B1505" s="194">
        <v>2520.75</v>
      </c>
      <c r="C1505" s="194">
        <v>2260.17</v>
      </c>
      <c r="D1505" s="194">
        <v>260.58</v>
      </c>
      <c r="E1505" s="194">
        <v>1913.67</v>
      </c>
      <c r="F1505" s="194">
        <v>1783.25</v>
      </c>
      <c r="G1505" s="194">
        <v>130.41999999999999</v>
      </c>
      <c r="H1505" s="194">
        <v>1947.33</v>
      </c>
      <c r="I1505" s="194">
        <v>1816.92</v>
      </c>
      <c r="J1505" s="194">
        <v>130.41999999999999</v>
      </c>
    </row>
    <row r="1506" spans="1:10">
      <c r="A1506" s="195">
        <v>6759</v>
      </c>
      <c r="B1506" s="195">
        <v>2523</v>
      </c>
      <c r="C1506" s="195">
        <v>2262.75</v>
      </c>
      <c r="D1506" s="195">
        <v>260.25</v>
      </c>
      <c r="E1506" s="195">
        <v>1915.92</v>
      </c>
      <c r="F1506" s="195">
        <v>1785.58</v>
      </c>
      <c r="G1506" s="195">
        <v>130.33000000000001</v>
      </c>
      <c r="H1506" s="195">
        <v>1949.58</v>
      </c>
      <c r="I1506" s="195">
        <v>1819.25</v>
      </c>
      <c r="J1506" s="195">
        <v>130.33000000000001</v>
      </c>
    </row>
    <row r="1507" spans="1:10">
      <c r="A1507" s="194">
        <v>6763.5</v>
      </c>
      <c r="B1507" s="194">
        <v>2525.17</v>
      </c>
      <c r="C1507" s="194">
        <v>2265.17</v>
      </c>
      <c r="D1507" s="194">
        <v>260</v>
      </c>
      <c r="E1507" s="194">
        <v>1918.08</v>
      </c>
      <c r="F1507" s="194">
        <v>1787.92</v>
      </c>
      <c r="G1507" s="194">
        <v>130.16999999999999</v>
      </c>
      <c r="H1507" s="194">
        <v>1951.75</v>
      </c>
      <c r="I1507" s="194">
        <v>1821.58</v>
      </c>
      <c r="J1507" s="194">
        <v>130.16999999999999</v>
      </c>
    </row>
    <row r="1508" spans="1:10">
      <c r="A1508" s="195">
        <v>6768</v>
      </c>
      <c r="B1508" s="195">
        <v>2527.42</v>
      </c>
      <c r="C1508" s="195">
        <v>2267.75</v>
      </c>
      <c r="D1508" s="195">
        <v>259.67</v>
      </c>
      <c r="E1508" s="195">
        <v>1920.33</v>
      </c>
      <c r="F1508" s="195">
        <v>1790.33</v>
      </c>
      <c r="G1508" s="195">
        <v>130</v>
      </c>
      <c r="H1508" s="195">
        <v>1954</v>
      </c>
      <c r="I1508" s="195">
        <v>1824</v>
      </c>
      <c r="J1508" s="195">
        <v>130</v>
      </c>
    </row>
    <row r="1509" spans="1:10">
      <c r="A1509" s="194">
        <v>6772.5</v>
      </c>
      <c r="B1509" s="194">
        <v>2529.67</v>
      </c>
      <c r="C1509" s="194">
        <v>2270.25</v>
      </c>
      <c r="D1509" s="194">
        <v>259.42</v>
      </c>
      <c r="E1509" s="194">
        <v>1922.58</v>
      </c>
      <c r="F1509" s="194">
        <v>1792.75</v>
      </c>
      <c r="G1509" s="194">
        <v>129.83000000000001</v>
      </c>
      <c r="H1509" s="194">
        <v>1956.25</v>
      </c>
      <c r="I1509" s="194">
        <v>1826.42</v>
      </c>
      <c r="J1509" s="194">
        <v>129.83000000000001</v>
      </c>
    </row>
    <row r="1510" spans="1:10">
      <c r="A1510" s="195">
        <v>6777</v>
      </c>
      <c r="B1510" s="195">
        <v>2531.83</v>
      </c>
      <c r="C1510" s="195">
        <v>2272.75</v>
      </c>
      <c r="D1510" s="195">
        <v>259.08</v>
      </c>
      <c r="E1510" s="195">
        <v>1924.75</v>
      </c>
      <c r="F1510" s="195">
        <v>1795</v>
      </c>
      <c r="G1510" s="195">
        <v>129.75</v>
      </c>
      <c r="H1510" s="195">
        <v>1958.42</v>
      </c>
      <c r="I1510" s="195">
        <v>1828.67</v>
      </c>
      <c r="J1510" s="195">
        <v>129.75</v>
      </c>
    </row>
    <row r="1511" spans="1:10">
      <c r="A1511" s="194">
        <v>6781.5</v>
      </c>
      <c r="B1511" s="194">
        <v>2534.08</v>
      </c>
      <c r="C1511" s="194">
        <v>2275.25</v>
      </c>
      <c r="D1511" s="194">
        <v>258.83</v>
      </c>
      <c r="E1511" s="194">
        <v>1927</v>
      </c>
      <c r="F1511" s="194">
        <v>1797.42</v>
      </c>
      <c r="G1511" s="194">
        <v>129.58000000000001</v>
      </c>
      <c r="H1511" s="194">
        <v>1960.67</v>
      </c>
      <c r="I1511" s="194">
        <v>1831.08</v>
      </c>
      <c r="J1511" s="194">
        <v>129.58000000000001</v>
      </c>
    </row>
    <row r="1512" spans="1:10">
      <c r="A1512" s="195">
        <v>6786</v>
      </c>
      <c r="B1512" s="195">
        <v>2536.33</v>
      </c>
      <c r="C1512" s="195">
        <v>2277.83</v>
      </c>
      <c r="D1512" s="195">
        <v>258.5</v>
      </c>
      <c r="E1512" s="195">
        <v>1929.25</v>
      </c>
      <c r="F1512" s="195">
        <v>1799.83</v>
      </c>
      <c r="G1512" s="195">
        <v>129.41999999999999</v>
      </c>
      <c r="H1512" s="195">
        <v>1962.92</v>
      </c>
      <c r="I1512" s="195">
        <v>1833.5</v>
      </c>
      <c r="J1512" s="195">
        <v>129.41999999999999</v>
      </c>
    </row>
    <row r="1513" spans="1:10">
      <c r="A1513" s="194">
        <v>6790.5</v>
      </c>
      <c r="B1513" s="194">
        <v>2538.58</v>
      </c>
      <c r="C1513" s="194">
        <v>2280.33</v>
      </c>
      <c r="D1513" s="194">
        <v>258.25</v>
      </c>
      <c r="E1513" s="194">
        <v>1931.5</v>
      </c>
      <c r="F1513" s="194">
        <v>1802.25</v>
      </c>
      <c r="G1513" s="194">
        <v>129.25</v>
      </c>
      <c r="H1513" s="194">
        <v>1965.17</v>
      </c>
      <c r="I1513" s="194">
        <v>1835.92</v>
      </c>
      <c r="J1513" s="194">
        <v>129.25</v>
      </c>
    </row>
    <row r="1514" spans="1:10">
      <c r="A1514" s="195">
        <v>6795</v>
      </c>
      <c r="B1514" s="195">
        <v>2540.75</v>
      </c>
      <c r="C1514" s="195">
        <v>2282.83</v>
      </c>
      <c r="D1514" s="195">
        <v>257.92</v>
      </c>
      <c r="E1514" s="195">
        <v>1933.67</v>
      </c>
      <c r="F1514" s="195">
        <v>1804.5</v>
      </c>
      <c r="G1514" s="195">
        <v>129.16999999999999</v>
      </c>
      <c r="H1514" s="195">
        <v>1967.33</v>
      </c>
      <c r="I1514" s="195">
        <v>1838.17</v>
      </c>
      <c r="J1514" s="195">
        <v>129.16999999999999</v>
      </c>
    </row>
    <row r="1515" spans="1:10">
      <c r="A1515" s="194">
        <v>6799.5</v>
      </c>
      <c r="B1515" s="194">
        <v>2543</v>
      </c>
      <c r="C1515" s="194">
        <v>2285.33</v>
      </c>
      <c r="D1515" s="194">
        <v>257.67</v>
      </c>
      <c r="E1515" s="194">
        <v>1935.92</v>
      </c>
      <c r="F1515" s="194">
        <v>1806.92</v>
      </c>
      <c r="G1515" s="194">
        <v>129</v>
      </c>
      <c r="H1515" s="194">
        <v>1969.58</v>
      </c>
      <c r="I1515" s="194">
        <v>1840.58</v>
      </c>
      <c r="J1515" s="194">
        <v>129</v>
      </c>
    </row>
    <row r="1516" spans="1:10">
      <c r="A1516" s="195">
        <v>6804</v>
      </c>
      <c r="B1516" s="195">
        <v>2545.25</v>
      </c>
      <c r="C1516" s="195">
        <v>2287.92</v>
      </c>
      <c r="D1516" s="195">
        <v>257.33</v>
      </c>
      <c r="E1516" s="195">
        <v>1938.17</v>
      </c>
      <c r="F1516" s="195">
        <v>1809.33</v>
      </c>
      <c r="G1516" s="195">
        <v>128.83000000000001</v>
      </c>
      <c r="H1516" s="195">
        <v>1971.83</v>
      </c>
      <c r="I1516" s="195">
        <v>1843</v>
      </c>
      <c r="J1516" s="195">
        <v>128.83000000000001</v>
      </c>
    </row>
    <row r="1517" spans="1:10">
      <c r="A1517" s="194">
        <v>6808.5</v>
      </c>
      <c r="B1517" s="194">
        <v>2547.5</v>
      </c>
      <c r="C1517" s="194">
        <v>2290.42</v>
      </c>
      <c r="D1517" s="194">
        <v>257.08</v>
      </c>
      <c r="E1517" s="194">
        <v>1940.42</v>
      </c>
      <c r="F1517" s="194">
        <v>1811.75</v>
      </c>
      <c r="G1517" s="194">
        <v>128.66999999999999</v>
      </c>
      <c r="H1517" s="194">
        <v>1974.08</v>
      </c>
      <c r="I1517" s="194">
        <v>1845.42</v>
      </c>
      <c r="J1517" s="194">
        <v>128.66999999999999</v>
      </c>
    </row>
    <row r="1518" spans="1:10">
      <c r="A1518" s="195">
        <v>6813</v>
      </c>
      <c r="B1518" s="195">
        <v>2549.67</v>
      </c>
      <c r="C1518" s="195">
        <v>2292.92</v>
      </c>
      <c r="D1518" s="195">
        <v>256.75</v>
      </c>
      <c r="E1518" s="195">
        <v>1942.58</v>
      </c>
      <c r="F1518" s="195">
        <v>1814</v>
      </c>
      <c r="G1518" s="195">
        <v>128.58000000000001</v>
      </c>
      <c r="H1518" s="195">
        <v>1976.25</v>
      </c>
      <c r="I1518" s="195">
        <v>1847.67</v>
      </c>
      <c r="J1518" s="195">
        <v>128.58000000000001</v>
      </c>
    </row>
    <row r="1519" spans="1:10">
      <c r="A1519" s="194">
        <v>6817.5</v>
      </c>
      <c r="B1519" s="194">
        <v>2551.92</v>
      </c>
      <c r="C1519" s="194">
        <v>2295.42</v>
      </c>
      <c r="D1519" s="194">
        <v>256.5</v>
      </c>
      <c r="E1519" s="194">
        <v>1944.83</v>
      </c>
      <c r="F1519" s="194">
        <v>1816.42</v>
      </c>
      <c r="G1519" s="194">
        <v>128.41999999999999</v>
      </c>
      <c r="H1519" s="194">
        <v>1978.5</v>
      </c>
      <c r="I1519" s="194">
        <v>1850.08</v>
      </c>
      <c r="J1519" s="194">
        <v>128.41999999999999</v>
      </c>
    </row>
    <row r="1520" spans="1:10">
      <c r="A1520" s="195">
        <v>6822</v>
      </c>
      <c r="B1520" s="195">
        <v>2554.17</v>
      </c>
      <c r="C1520" s="195">
        <v>2298</v>
      </c>
      <c r="D1520" s="195">
        <v>256.17</v>
      </c>
      <c r="E1520" s="195">
        <v>1947.08</v>
      </c>
      <c r="F1520" s="195">
        <v>1818.83</v>
      </c>
      <c r="G1520" s="195">
        <v>128.25</v>
      </c>
      <c r="H1520" s="195">
        <v>1980.75</v>
      </c>
      <c r="I1520" s="195">
        <v>1852.5</v>
      </c>
      <c r="J1520" s="195">
        <v>128.25</v>
      </c>
    </row>
    <row r="1521" spans="1:10">
      <c r="A1521" s="194">
        <v>6826.5</v>
      </c>
      <c r="B1521" s="194">
        <v>2556.33</v>
      </c>
      <c r="C1521" s="194">
        <v>2300.42</v>
      </c>
      <c r="D1521" s="194">
        <v>255.92</v>
      </c>
      <c r="E1521" s="194">
        <v>1949.25</v>
      </c>
      <c r="F1521" s="194">
        <v>1821.17</v>
      </c>
      <c r="G1521" s="194">
        <v>128.08000000000001</v>
      </c>
      <c r="H1521" s="194">
        <v>1982.92</v>
      </c>
      <c r="I1521" s="194">
        <v>1854.83</v>
      </c>
      <c r="J1521" s="194">
        <v>128.08000000000001</v>
      </c>
    </row>
    <row r="1522" spans="1:10">
      <c r="A1522" s="195">
        <v>6831</v>
      </c>
      <c r="B1522" s="195">
        <v>2558.58</v>
      </c>
      <c r="C1522" s="195">
        <v>2303</v>
      </c>
      <c r="D1522" s="195">
        <v>255.58</v>
      </c>
      <c r="E1522" s="195">
        <v>1951.5</v>
      </c>
      <c r="F1522" s="195">
        <v>1823.58</v>
      </c>
      <c r="G1522" s="195">
        <v>127.92</v>
      </c>
      <c r="H1522" s="195">
        <v>1985.17</v>
      </c>
      <c r="I1522" s="195">
        <v>1857.25</v>
      </c>
      <c r="J1522" s="195">
        <v>127.92</v>
      </c>
    </row>
    <row r="1523" spans="1:10">
      <c r="A1523" s="194">
        <v>6835.5</v>
      </c>
      <c r="B1523" s="194">
        <v>2560.83</v>
      </c>
      <c r="C1523" s="194">
        <v>2305.5</v>
      </c>
      <c r="D1523" s="194">
        <v>255.33</v>
      </c>
      <c r="E1523" s="194">
        <v>1953.75</v>
      </c>
      <c r="F1523" s="194">
        <v>1825.92</v>
      </c>
      <c r="G1523" s="194">
        <v>127.83</v>
      </c>
      <c r="H1523" s="194">
        <v>1987.42</v>
      </c>
      <c r="I1523" s="194">
        <v>1859.58</v>
      </c>
      <c r="J1523" s="194">
        <v>127.83</v>
      </c>
    </row>
    <row r="1524" spans="1:10">
      <c r="A1524" s="195">
        <v>6840</v>
      </c>
      <c r="B1524" s="195">
        <v>2563.08</v>
      </c>
      <c r="C1524" s="195">
        <v>2308.08</v>
      </c>
      <c r="D1524" s="195">
        <v>255</v>
      </c>
      <c r="E1524" s="195">
        <v>1956</v>
      </c>
      <c r="F1524" s="195">
        <v>1828.33</v>
      </c>
      <c r="G1524" s="195">
        <v>127.67</v>
      </c>
      <c r="H1524" s="195">
        <v>1989.67</v>
      </c>
      <c r="I1524" s="195">
        <v>1862</v>
      </c>
      <c r="J1524" s="195">
        <v>127.67</v>
      </c>
    </row>
    <row r="1525" spans="1:10">
      <c r="A1525" s="194">
        <v>6844.5</v>
      </c>
      <c r="B1525" s="194">
        <v>2565.25</v>
      </c>
      <c r="C1525" s="194">
        <v>2310.58</v>
      </c>
      <c r="D1525" s="194">
        <v>254.67</v>
      </c>
      <c r="E1525" s="194">
        <v>1958.17</v>
      </c>
      <c r="F1525" s="194">
        <v>1830.67</v>
      </c>
      <c r="G1525" s="194">
        <v>127.5</v>
      </c>
      <c r="H1525" s="194">
        <v>1991.83</v>
      </c>
      <c r="I1525" s="194">
        <v>1864.33</v>
      </c>
      <c r="J1525" s="194">
        <v>127.5</v>
      </c>
    </row>
    <row r="1526" spans="1:10">
      <c r="A1526" s="195">
        <v>6849</v>
      </c>
      <c r="B1526" s="195">
        <v>2567.5</v>
      </c>
      <c r="C1526" s="195">
        <v>2313.08</v>
      </c>
      <c r="D1526" s="195">
        <v>254.42</v>
      </c>
      <c r="E1526" s="195">
        <v>1960.42</v>
      </c>
      <c r="F1526" s="195">
        <v>1833.08</v>
      </c>
      <c r="G1526" s="195">
        <v>127.33</v>
      </c>
      <c r="H1526" s="195">
        <v>1994.08</v>
      </c>
      <c r="I1526" s="195">
        <v>1866.75</v>
      </c>
      <c r="J1526" s="195">
        <v>127.33</v>
      </c>
    </row>
    <row r="1527" spans="1:10">
      <c r="A1527" s="194">
        <v>6853.5</v>
      </c>
      <c r="B1527" s="194">
        <v>2569.75</v>
      </c>
      <c r="C1527" s="194">
        <v>2315.67</v>
      </c>
      <c r="D1527" s="194">
        <v>254.08</v>
      </c>
      <c r="E1527" s="194">
        <v>1962.67</v>
      </c>
      <c r="F1527" s="194">
        <v>1835.42</v>
      </c>
      <c r="G1527" s="194">
        <v>127.25</v>
      </c>
      <c r="H1527" s="194">
        <v>1996.33</v>
      </c>
      <c r="I1527" s="194">
        <v>1869.08</v>
      </c>
      <c r="J1527" s="194">
        <v>127.25</v>
      </c>
    </row>
    <row r="1528" spans="1:10">
      <c r="A1528" s="195">
        <v>6858</v>
      </c>
      <c r="B1528" s="195">
        <v>2572</v>
      </c>
      <c r="C1528" s="195">
        <v>2318.17</v>
      </c>
      <c r="D1528" s="195">
        <v>253.83</v>
      </c>
      <c r="E1528" s="195">
        <v>1964.92</v>
      </c>
      <c r="F1528" s="195">
        <v>1837.83</v>
      </c>
      <c r="G1528" s="195">
        <v>127.08</v>
      </c>
      <c r="H1528" s="195">
        <v>1998.58</v>
      </c>
      <c r="I1528" s="195">
        <v>1871.5</v>
      </c>
      <c r="J1528" s="195">
        <v>127.08</v>
      </c>
    </row>
    <row r="1529" spans="1:10">
      <c r="A1529" s="194">
        <v>6862.5</v>
      </c>
      <c r="B1529" s="194">
        <v>2574.17</v>
      </c>
      <c r="C1529" s="194">
        <v>2320.67</v>
      </c>
      <c r="D1529" s="194">
        <v>253.5</v>
      </c>
      <c r="E1529" s="194">
        <v>1967.08</v>
      </c>
      <c r="F1529" s="194">
        <v>1840.17</v>
      </c>
      <c r="G1529" s="194">
        <v>126.92</v>
      </c>
      <c r="H1529" s="194">
        <v>2000.75</v>
      </c>
      <c r="I1529" s="194">
        <v>1873.83</v>
      </c>
      <c r="J1529" s="194">
        <v>126.92</v>
      </c>
    </row>
    <row r="1530" spans="1:10">
      <c r="A1530" s="195">
        <v>6867</v>
      </c>
      <c r="B1530" s="195">
        <v>2576.42</v>
      </c>
      <c r="C1530" s="195">
        <v>2323.17</v>
      </c>
      <c r="D1530" s="195">
        <v>253.25</v>
      </c>
      <c r="E1530" s="195">
        <v>1969.33</v>
      </c>
      <c r="F1530" s="195">
        <v>1842.58</v>
      </c>
      <c r="G1530" s="195">
        <v>126.75</v>
      </c>
      <c r="H1530" s="195">
        <v>2003</v>
      </c>
      <c r="I1530" s="195">
        <v>1876.25</v>
      </c>
      <c r="J1530" s="195">
        <v>126.75</v>
      </c>
    </row>
    <row r="1531" spans="1:10">
      <c r="A1531" s="194">
        <v>6871.5</v>
      </c>
      <c r="B1531" s="194">
        <v>2578.67</v>
      </c>
      <c r="C1531" s="194">
        <v>2325.75</v>
      </c>
      <c r="D1531" s="194">
        <v>252.92</v>
      </c>
      <c r="E1531" s="194">
        <v>1971.58</v>
      </c>
      <c r="F1531" s="194">
        <v>1844.92</v>
      </c>
      <c r="G1531" s="194">
        <v>126.67</v>
      </c>
      <c r="H1531" s="194">
        <v>2005.25</v>
      </c>
      <c r="I1531" s="194">
        <v>1878.58</v>
      </c>
      <c r="J1531" s="194">
        <v>126.67</v>
      </c>
    </row>
    <row r="1532" spans="1:10">
      <c r="A1532" s="195">
        <v>6876</v>
      </c>
      <c r="B1532" s="195">
        <v>2580.92</v>
      </c>
      <c r="C1532" s="195">
        <v>2328.25</v>
      </c>
      <c r="D1532" s="195">
        <v>252.67</v>
      </c>
      <c r="E1532" s="195">
        <v>1973.83</v>
      </c>
      <c r="F1532" s="195">
        <v>1847.33</v>
      </c>
      <c r="G1532" s="195">
        <v>126.5</v>
      </c>
      <c r="H1532" s="195">
        <v>2007.5</v>
      </c>
      <c r="I1532" s="195">
        <v>1881</v>
      </c>
      <c r="J1532" s="195">
        <v>126.5</v>
      </c>
    </row>
    <row r="1533" spans="1:10">
      <c r="A1533" s="194">
        <v>6880.5</v>
      </c>
      <c r="B1533" s="194">
        <v>2583.08</v>
      </c>
      <c r="C1533" s="194">
        <v>2330.75</v>
      </c>
      <c r="D1533" s="194">
        <v>252.33</v>
      </c>
      <c r="E1533" s="194">
        <v>1976</v>
      </c>
      <c r="F1533" s="194">
        <v>1849.67</v>
      </c>
      <c r="G1533" s="194">
        <v>126.33</v>
      </c>
      <c r="H1533" s="194">
        <v>2009.67</v>
      </c>
      <c r="I1533" s="194">
        <v>1883.33</v>
      </c>
      <c r="J1533" s="194">
        <v>126.33</v>
      </c>
    </row>
    <row r="1534" spans="1:10">
      <c r="A1534" s="195">
        <v>6885</v>
      </c>
      <c r="B1534" s="195">
        <v>2585.33</v>
      </c>
      <c r="C1534" s="195">
        <v>2333.25</v>
      </c>
      <c r="D1534" s="195">
        <v>252.08</v>
      </c>
      <c r="E1534" s="195">
        <v>1978.25</v>
      </c>
      <c r="F1534" s="195">
        <v>1852.08</v>
      </c>
      <c r="G1534" s="195">
        <v>126.17</v>
      </c>
      <c r="H1534" s="195">
        <v>2011.92</v>
      </c>
      <c r="I1534" s="195">
        <v>1885.75</v>
      </c>
      <c r="J1534" s="195">
        <v>126.17</v>
      </c>
    </row>
    <row r="1535" spans="1:10">
      <c r="A1535" s="194">
        <v>6889.5</v>
      </c>
      <c r="B1535" s="194">
        <v>2587.58</v>
      </c>
      <c r="C1535" s="194">
        <v>2335.83</v>
      </c>
      <c r="D1535" s="194">
        <v>251.75</v>
      </c>
      <c r="E1535" s="194">
        <v>1980.5</v>
      </c>
      <c r="F1535" s="194">
        <v>1854.42</v>
      </c>
      <c r="G1535" s="194">
        <v>126.08</v>
      </c>
      <c r="H1535" s="194">
        <v>2014.17</v>
      </c>
      <c r="I1535" s="194">
        <v>1888.08</v>
      </c>
      <c r="J1535" s="194">
        <v>126.08</v>
      </c>
    </row>
    <row r="1536" spans="1:10">
      <c r="A1536" s="195">
        <v>6894</v>
      </c>
      <c r="B1536" s="195">
        <v>2589.75</v>
      </c>
      <c r="C1536" s="195">
        <v>2338.25</v>
      </c>
      <c r="D1536" s="195">
        <v>251.5</v>
      </c>
      <c r="E1536" s="195">
        <v>1982.67</v>
      </c>
      <c r="F1536" s="195">
        <v>1856.75</v>
      </c>
      <c r="G1536" s="195">
        <v>125.92</v>
      </c>
      <c r="H1536" s="195">
        <v>2016.33</v>
      </c>
      <c r="I1536" s="195">
        <v>1890.42</v>
      </c>
      <c r="J1536" s="195">
        <v>125.92</v>
      </c>
    </row>
    <row r="1537" spans="1:10">
      <c r="A1537" s="194">
        <v>6898.5</v>
      </c>
      <c r="B1537" s="194">
        <v>2592</v>
      </c>
      <c r="C1537" s="194">
        <v>2340.83</v>
      </c>
      <c r="D1537" s="194">
        <v>251.17</v>
      </c>
      <c r="E1537" s="194">
        <v>1984.92</v>
      </c>
      <c r="F1537" s="194">
        <v>1859.17</v>
      </c>
      <c r="G1537" s="194">
        <v>125.75</v>
      </c>
      <c r="H1537" s="194">
        <v>2018.58</v>
      </c>
      <c r="I1537" s="194">
        <v>1892.83</v>
      </c>
      <c r="J1537" s="194">
        <v>125.75</v>
      </c>
    </row>
    <row r="1538" spans="1:10">
      <c r="A1538" s="195">
        <v>6903</v>
      </c>
      <c r="B1538" s="195">
        <v>2594.25</v>
      </c>
      <c r="C1538" s="195">
        <v>2343.33</v>
      </c>
      <c r="D1538" s="195">
        <v>250.92</v>
      </c>
      <c r="E1538" s="195">
        <v>1987.17</v>
      </c>
      <c r="F1538" s="195">
        <v>1861.58</v>
      </c>
      <c r="G1538" s="195">
        <v>125.58</v>
      </c>
      <c r="H1538" s="195">
        <v>2020.83</v>
      </c>
      <c r="I1538" s="195">
        <v>1895.25</v>
      </c>
      <c r="J1538" s="195">
        <v>125.58</v>
      </c>
    </row>
    <row r="1539" spans="1:10">
      <c r="A1539" s="194">
        <v>6907.5</v>
      </c>
      <c r="B1539" s="194">
        <v>2596.5</v>
      </c>
      <c r="C1539" s="194">
        <v>2345.92</v>
      </c>
      <c r="D1539" s="194">
        <v>250.58</v>
      </c>
      <c r="E1539" s="194">
        <v>1989.42</v>
      </c>
      <c r="F1539" s="194">
        <v>1863.92</v>
      </c>
      <c r="G1539" s="194">
        <v>125.5</v>
      </c>
      <c r="H1539" s="194">
        <v>2023.08</v>
      </c>
      <c r="I1539" s="194">
        <v>1897.58</v>
      </c>
      <c r="J1539" s="194">
        <v>125.5</v>
      </c>
    </row>
    <row r="1540" spans="1:10">
      <c r="A1540" s="195">
        <v>6912</v>
      </c>
      <c r="B1540" s="195">
        <v>2598.67</v>
      </c>
      <c r="C1540" s="195">
        <v>2348.33</v>
      </c>
      <c r="D1540" s="195">
        <v>250.33</v>
      </c>
      <c r="E1540" s="195">
        <v>1991.58</v>
      </c>
      <c r="F1540" s="195">
        <v>1866.25</v>
      </c>
      <c r="G1540" s="195">
        <v>125.33</v>
      </c>
      <c r="H1540" s="195">
        <v>2025.25</v>
      </c>
      <c r="I1540" s="195">
        <v>1899.92</v>
      </c>
      <c r="J1540" s="195">
        <v>125.33</v>
      </c>
    </row>
    <row r="1541" spans="1:10">
      <c r="A1541" s="194">
        <v>6916.5</v>
      </c>
      <c r="B1541" s="194">
        <v>2600.92</v>
      </c>
      <c r="C1541" s="194">
        <v>2350.92</v>
      </c>
      <c r="D1541" s="194">
        <v>250</v>
      </c>
      <c r="E1541" s="194">
        <v>1993.83</v>
      </c>
      <c r="F1541" s="194">
        <v>1868.67</v>
      </c>
      <c r="G1541" s="194">
        <v>125.17</v>
      </c>
      <c r="H1541" s="194">
        <v>2027.5</v>
      </c>
      <c r="I1541" s="194">
        <v>1902.33</v>
      </c>
      <c r="J1541" s="194">
        <v>125.17</v>
      </c>
    </row>
    <row r="1542" spans="1:10">
      <c r="A1542" s="195">
        <v>6921</v>
      </c>
      <c r="B1542" s="195">
        <v>2603.17</v>
      </c>
      <c r="C1542" s="195">
        <v>2353.42</v>
      </c>
      <c r="D1542" s="195">
        <v>249.75</v>
      </c>
      <c r="E1542" s="195">
        <v>1996.08</v>
      </c>
      <c r="F1542" s="195">
        <v>1871.08</v>
      </c>
      <c r="G1542" s="195">
        <v>125</v>
      </c>
      <c r="H1542" s="195">
        <v>2029.75</v>
      </c>
      <c r="I1542" s="195">
        <v>1904.75</v>
      </c>
      <c r="J1542" s="195">
        <v>125</v>
      </c>
    </row>
    <row r="1543" spans="1:10">
      <c r="A1543" s="194">
        <v>6925.5</v>
      </c>
      <c r="B1543" s="194">
        <v>2605.42</v>
      </c>
      <c r="C1543" s="194">
        <v>2356</v>
      </c>
      <c r="D1543" s="194">
        <v>249.42</v>
      </c>
      <c r="E1543" s="194">
        <v>1998.33</v>
      </c>
      <c r="F1543" s="194">
        <v>1873.42</v>
      </c>
      <c r="G1543" s="194">
        <v>124.92</v>
      </c>
      <c r="H1543" s="194">
        <v>2032</v>
      </c>
      <c r="I1543" s="194">
        <v>1907.08</v>
      </c>
      <c r="J1543" s="194">
        <v>124.92</v>
      </c>
    </row>
    <row r="1544" spans="1:10">
      <c r="A1544" s="195">
        <v>6930</v>
      </c>
      <c r="B1544" s="195">
        <v>2607.58</v>
      </c>
      <c r="C1544" s="195">
        <v>2358.42</v>
      </c>
      <c r="D1544" s="195">
        <v>249.17</v>
      </c>
      <c r="E1544" s="195">
        <v>2000.5</v>
      </c>
      <c r="F1544" s="195">
        <v>1875.75</v>
      </c>
      <c r="G1544" s="195">
        <v>124.75</v>
      </c>
      <c r="H1544" s="195">
        <v>2034.17</v>
      </c>
      <c r="I1544" s="195">
        <v>1909.42</v>
      </c>
      <c r="J1544" s="195">
        <v>124.75</v>
      </c>
    </row>
    <row r="1545" spans="1:10">
      <c r="A1545" s="194">
        <v>6934.5</v>
      </c>
      <c r="B1545" s="194">
        <v>2609.83</v>
      </c>
      <c r="C1545" s="194">
        <v>2361</v>
      </c>
      <c r="D1545" s="194">
        <v>248.83</v>
      </c>
      <c r="E1545" s="194">
        <v>2002.75</v>
      </c>
      <c r="F1545" s="194">
        <v>1878.17</v>
      </c>
      <c r="G1545" s="194">
        <v>124.58</v>
      </c>
      <c r="H1545" s="194">
        <v>2036.42</v>
      </c>
      <c r="I1545" s="194">
        <v>1911.83</v>
      </c>
      <c r="J1545" s="194">
        <v>124.58</v>
      </c>
    </row>
    <row r="1546" spans="1:10">
      <c r="A1546" s="195">
        <v>6939</v>
      </c>
      <c r="B1546" s="195">
        <v>2612.08</v>
      </c>
      <c r="C1546" s="195">
        <v>2363.5</v>
      </c>
      <c r="D1546" s="195">
        <v>248.58</v>
      </c>
      <c r="E1546" s="195">
        <v>2005</v>
      </c>
      <c r="F1546" s="195">
        <v>1880.58</v>
      </c>
      <c r="G1546" s="195">
        <v>124.42</v>
      </c>
      <c r="H1546" s="195">
        <v>2038.67</v>
      </c>
      <c r="I1546" s="195">
        <v>1914.25</v>
      </c>
      <c r="J1546" s="195">
        <v>124.42</v>
      </c>
    </row>
    <row r="1547" spans="1:10">
      <c r="A1547" s="194">
        <v>6943.5</v>
      </c>
      <c r="B1547" s="194">
        <v>2614.25</v>
      </c>
      <c r="C1547" s="194">
        <v>2366</v>
      </c>
      <c r="D1547" s="194">
        <v>248.25</v>
      </c>
      <c r="E1547" s="194">
        <v>2007.17</v>
      </c>
      <c r="F1547" s="194">
        <v>1882.83</v>
      </c>
      <c r="G1547" s="194">
        <v>124.33</v>
      </c>
      <c r="H1547" s="194">
        <v>2040.83</v>
      </c>
      <c r="I1547" s="194">
        <v>1916.5</v>
      </c>
      <c r="J1547" s="194">
        <v>124.33</v>
      </c>
    </row>
    <row r="1548" spans="1:10">
      <c r="A1548" s="195">
        <v>6948</v>
      </c>
      <c r="B1548" s="195">
        <v>2616.5</v>
      </c>
      <c r="C1548" s="195">
        <v>2368.5</v>
      </c>
      <c r="D1548" s="195">
        <v>248</v>
      </c>
      <c r="E1548" s="195">
        <v>2009.42</v>
      </c>
      <c r="F1548" s="195">
        <v>1885.25</v>
      </c>
      <c r="G1548" s="195">
        <v>124.17</v>
      </c>
      <c r="H1548" s="195">
        <v>2043.08</v>
      </c>
      <c r="I1548" s="195">
        <v>1918.92</v>
      </c>
      <c r="J1548" s="195">
        <v>124.17</v>
      </c>
    </row>
    <row r="1549" spans="1:10">
      <c r="A1549" s="194">
        <v>6952.5</v>
      </c>
      <c r="B1549" s="194">
        <v>2618.75</v>
      </c>
      <c r="C1549" s="194">
        <v>2371.08</v>
      </c>
      <c r="D1549" s="194">
        <v>247.67</v>
      </c>
      <c r="E1549" s="194">
        <v>2011.67</v>
      </c>
      <c r="F1549" s="194">
        <v>1887.67</v>
      </c>
      <c r="G1549" s="194">
        <v>124</v>
      </c>
      <c r="H1549" s="194">
        <v>2045.33</v>
      </c>
      <c r="I1549" s="194">
        <v>1921.33</v>
      </c>
      <c r="J1549" s="194">
        <v>124</v>
      </c>
    </row>
    <row r="1550" spans="1:10">
      <c r="A1550" s="195">
        <v>6957</v>
      </c>
      <c r="B1550" s="195">
        <v>2621</v>
      </c>
      <c r="C1550" s="195">
        <v>2373.58</v>
      </c>
      <c r="D1550" s="195">
        <v>247.42</v>
      </c>
      <c r="E1550" s="195">
        <v>2013.92</v>
      </c>
      <c r="F1550" s="195">
        <v>1890.08</v>
      </c>
      <c r="G1550" s="195">
        <v>123.83</v>
      </c>
      <c r="H1550" s="195">
        <v>2047.58</v>
      </c>
      <c r="I1550" s="195">
        <v>1923.75</v>
      </c>
      <c r="J1550" s="195">
        <v>123.83</v>
      </c>
    </row>
    <row r="1551" spans="1:10">
      <c r="A1551" s="194">
        <v>6961.5</v>
      </c>
      <c r="B1551" s="194">
        <v>2623.17</v>
      </c>
      <c r="C1551" s="194">
        <v>2376.08</v>
      </c>
      <c r="D1551" s="194">
        <v>247.08</v>
      </c>
      <c r="E1551" s="194">
        <v>2016.08</v>
      </c>
      <c r="F1551" s="194">
        <v>1892.42</v>
      </c>
      <c r="G1551" s="194">
        <v>123.67</v>
      </c>
      <c r="H1551" s="194">
        <v>2049.75</v>
      </c>
      <c r="I1551" s="194">
        <v>1926.08</v>
      </c>
      <c r="J1551" s="194">
        <v>123.67</v>
      </c>
    </row>
    <row r="1552" spans="1:10">
      <c r="A1552" s="195">
        <v>6966</v>
      </c>
      <c r="B1552" s="195">
        <v>2625.42</v>
      </c>
      <c r="C1552" s="195">
        <v>2378.58</v>
      </c>
      <c r="D1552" s="195">
        <v>246.83</v>
      </c>
      <c r="E1552" s="195">
        <v>2018.33</v>
      </c>
      <c r="F1552" s="195">
        <v>1894.75</v>
      </c>
      <c r="G1552" s="195">
        <v>123.58</v>
      </c>
      <c r="H1552" s="195">
        <v>2052</v>
      </c>
      <c r="I1552" s="195">
        <v>1928.42</v>
      </c>
      <c r="J1552" s="195">
        <v>123.58</v>
      </c>
    </row>
    <row r="1553" spans="1:10">
      <c r="A1553" s="194">
        <v>6970.5</v>
      </c>
      <c r="B1553" s="194">
        <v>2627.67</v>
      </c>
      <c r="C1553" s="194">
        <v>2381.17</v>
      </c>
      <c r="D1553" s="194">
        <v>246.5</v>
      </c>
      <c r="E1553" s="194">
        <v>2020.58</v>
      </c>
      <c r="F1553" s="194">
        <v>1897.17</v>
      </c>
      <c r="G1553" s="194">
        <v>123.42</v>
      </c>
      <c r="H1553" s="194">
        <v>2054.25</v>
      </c>
      <c r="I1553" s="194">
        <v>1930.83</v>
      </c>
      <c r="J1553" s="194">
        <v>123.42</v>
      </c>
    </row>
    <row r="1554" spans="1:10">
      <c r="A1554" s="195">
        <v>6975</v>
      </c>
      <c r="B1554" s="195">
        <v>2629.92</v>
      </c>
      <c r="C1554" s="195">
        <v>2383.67</v>
      </c>
      <c r="D1554" s="195">
        <v>246.25</v>
      </c>
      <c r="E1554" s="195">
        <v>2022.83</v>
      </c>
      <c r="F1554" s="195">
        <v>1899.58</v>
      </c>
      <c r="G1554" s="195">
        <v>123.25</v>
      </c>
      <c r="H1554" s="195">
        <v>2056.5</v>
      </c>
      <c r="I1554" s="195">
        <v>1933.25</v>
      </c>
      <c r="J1554" s="195">
        <v>123.25</v>
      </c>
    </row>
    <row r="1555" spans="1:10">
      <c r="A1555" s="194">
        <v>6979.5</v>
      </c>
      <c r="B1555" s="194">
        <v>2632.08</v>
      </c>
      <c r="C1555" s="194">
        <v>2386.17</v>
      </c>
      <c r="D1555" s="194">
        <v>245.92</v>
      </c>
      <c r="E1555" s="194">
        <v>2025</v>
      </c>
      <c r="F1555" s="194">
        <v>1901.92</v>
      </c>
      <c r="G1555" s="194">
        <v>123.08</v>
      </c>
      <c r="H1555" s="194">
        <v>2058.67</v>
      </c>
      <c r="I1555" s="194">
        <v>1935.58</v>
      </c>
      <c r="J1555" s="194">
        <v>123.08</v>
      </c>
    </row>
    <row r="1556" spans="1:10">
      <c r="A1556" s="195">
        <v>6984</v>
      </c>
      <c r="B1556" s="195">
        <v>2634.33</v>
      </c>
      <c r="C1556" s="195">
        <v>2388.67</v>
      </c>
      <c r="D1556" s="195">
        <v>245.67</v>
      </c>
      <c r="E1556" s="195">
        <v>2027.25</v>
      </c>
      <c r="F1556" s="195">
        <v>1904.25</v>
      </c>
      <c r="G1556" s="195">
        <v>123</v>
      </c>
      <c r="H1556" s="195">
        <v>2060.92</v>
      </c>
      <c r="I1556" s="195">
        <v>1937.92</v>
      </c>
      <c r="J1556" s="195">
        <v>123</v>
      </c>
    </row>
    <row r="1557" spans="1:10">
      <c r="A1557" s="194">
        <v>6988.5</v>
      </c>
      <c r="B1557" s="194">
        <v>2636.58</v>
      </c>
      <c r="C1557" s="194">
        <v>2391.25</v>
      </c>
      <c r="D1557" s="194">
        <v>245.33</v>
      </c>
      <c r="E1557" s="194">
        <v>2029.5</v>
      </c>
      <c r="F1557" s="194">
        <v>1906.67</v>
      </c>
      <c r="G1557" s="194">
        <v>122.83</v>
      </c>
      <c r="H1557" s="194">
        <v>2063.17</v>
      </c>
      <c r="I1557" s="194">
        <v>1940.33</v>
      </c>
      <c r="J1557" s="194">
        <v>122.83</v>
      </c>
    </row>
    <row r="1558" spans="1:10">
      <c r="A1558" s="195">
        <v>6993</v>
      </c>
      <c r="B1558" s="195">
        <v>2638.83</v>
      </c>
      <c r="C1558" s="195">
        <v>2393.83</v>
      </c>
      <c r="D1558" s="195">
        <v>245</v>
      </c>
      <c r="E1558" s="195">
        <v>2031.75</v>
      </c>
      <c r="F1558" s="195">
        <v>1909.08</v>
      </c>
      <c r="G1558" s="195">
        <v>122.67</v>
      </c>
      <c r="H1558" s="195">
        <v>2065.42</v>
      </c>
      <c r="I1558" s="195">
        <v>1942.75</v>
      </c>
      <c r="J1558" s="195">
        <v>122.67</v>
      </c>
    </row>
    <row r="1559" spans="1:10">
      <c r="A1559" s="194">
        <v>6997.5</v>
      </c>
      <c r="B1559" s="194">
        <v>2641</v>
      </c>
      <c r="C1559" s="194">
        <v>2396.25</v>
      </c>
      <c r="D1559" s="194">
        <v>244.75</v>
      </c>
      <c r="E1559" s="194">
        <v>2033.92</v>
      </c>
      <c r="F1559" s="194">
        <v>1911.42</v>
      </c>
      <c r="G1559" s="194">
        <v>122.5</v>
      </c>
      <c r="H1559" s="194">
        <v>2067.58</v>
      </c>
      <c r="I1559" s="194">
        <v>1945.08</v>
      </c>
      <c r="J1559" s="194">
        <v>122.5</v>
      </c>
    </row>
    <row r="1560" spans="1:10">
      <c r="A1560" s="195">
        <v>7002</v>
      </c>
      <c r="B1560" s="195">
        <v>2643.25</v>
      </c>
      <c r="C1560" s="195">
        <v>2398.83</v>
      </c>
      <c r="D1560" s="195">
        <v>244.42</v>
      </c>
      <c r="E1560" s="195">
        <v>2036.17</v>
      </c>
      <c r="F1560" s="195">
        <v>1913.75</v>
      </c>
      <c r="G1560" s="195">
        <v>122.42</v>
      </c>
      <c r="H1560" s="195">
        <v>2069.83</v>
      </c>
      <c r="I1560" s="195">
        <v>1947.42</v>
      </c>
      <c r="J1560" s="195">
        <v>122.42</v>
      </c>
    </row>
    <row r="1561" spans="1:10">
      <c r="A1561" s="194">
        <v>7006.5</v>
      </c>
      <c r="B1561" s="194">
        <v>2645.5</v>
      </c>
      <c r="C1561" s="194">
        <v>2401.33</v>
      </c>
      <c r="D1561" s="194">
        <v>244.17</v>
      </c>
      <c r="E1561" s="194">
        <v>2038.42</v>
      </c>
      <c r="F1561" s="194">
        <v>1916.17</v>
      </c>
      <c r="G1561" s="194">
        <v>122.25</v>
      </c>
      <c r="H1561" s="194">
        <v>2072.08</v>
      </c>
      <c r="I1561" s="194">
        <v>1949.83</v>
      </c>
      <c r="J1561" s="194">
        <v>122.25</v>
      </c>
    </row>
    <row r="1562" spans="1:10">
      <c r="A1562" s="195">
        <v>7011</v>
      </c>
      <c r="B1562" s="195">
        <v>2647.67</v>
      </c>
      <c r="C1562" s="195">
        <v>2403.83</v>
      </c>
      <c r="D1562" s="195">
        <v>243.83</v>
      </c>
      <c r="E1562" s="195">
        <v>2040.58</v>
      </c>
      <c r="F1562" s="195">
        <v>1918.5</v>
      </c>
      <c r="G1562" s="195">
        <v>122.08</v>
      </c>
      <c r="H1562" s="195">
        <v>2074.25</v>
      </c>
      <c r="I1562" s="195">
        <v>1952.17</v>
      </c>
      <c r="J1562" s="195">
        <v>122.08</v>
      </c>
    </row>
    <row r="1563" spans="1:10">
      <c r="A1563" s="194">
        <v>7015.5</v>
      </c>
      <c r="B1563" s="194">
        <v>2649.92</v>
      </c>
      <c r="C1563" s="194">
        <v>2406.33</v>
      </c>
      <c r="D1563" s="194">
        <v>243.58</v>
      </c>
      <c r="E1563" s="194">
        <v>2042.83</v>
      </c>
      <c r="F1563" s="194">
        <v>1920.92</v>
      </c>
      <c r="G1563" s="194">
        <v>121.92</v>
      </c>
      <c r="H1563" s="194">
        <v>2076.5</v>
      </c>
      <c r="I1563" s="194">
        <v>1954.58</v>
      </c>
      <c r="J1563" s="194">
        <v>121.92</v>
      </c>
    </row>
    <row r="1564" spans="1:10">
      <c r="A1564" s="195">
        <v>7020</v>
      </c>
      <c r="B1564" s="195">
        <v>2652.17</v>
      </c>
      <c r="C1564" s="195">
        <v>2408.92</v>
      </c>
      <c r="D1564" s="195">
        <v>243.25</v>
      </c>
      <c r="E1564" s="195">
        <v>2045.08</v>
      </c>
      <c r="F1564" s="195">
        <v>1923.25</v>
      </c>
      <c r="G1564" s="195">
        <v>121.83</v>
      </c>
      <c r="H1564" s="195">
        <v>2078.75</v>
      </c>
      <c r="I1564" s="195">
        <v>1956.92</v>
      </c>
      <c r="J1564" s="195">
        <v>121.83</v>
      </c>
    </row>
    <row r="1565" spans="1:10">
      <c r="A1565" s="194">
        <v>7024.5</v>
      </c>
      <c r="B1565" s="194">
        <v>2654.42</v>
      </c>
      <c r="C1565" s="194">
        <v>2411.42</v>
      </c>
      <c r="D1565" s="194">
        <v>243</v>
      </c>
      <c r="E1565" s="194">
        <v>2047.33</v>
      </c>
      <c r="F1565" s="194">
        <v>1925.67</v>
      </c>
      <c r="G1565" s="194">
        <v>121.67</v>
      </c>
      <c r="H1565" s="194">
        <v>2081</v>
      </c>
      <c r="I1565" s="194">
        <v>1959.33</v>
      </c>
      <c r="J1565" s="194">
        <v>121.67</v>
      </c>
    </row>
    <row r="1566" spans="1:10">
      <c r="A1566" s="195">
        <v>7029</v>
      </c>
      <c r="B1566" s="195">
        <v>2656.58</v>
      </c>
      <c r="C1566" s="195">
        <v>2413.92</v>
      </c>
      <c r="D1566" s="195">
        <v>242.67</v>
      </c>
      <c r="E1566" s="195">
        <v>2049.5</v>
      </c>
      <c r="F1566" s="195">
        <v>1928</v>
      </c>
      <c r="G1566" s="195">
        <v>121.5</v>
      </c>
      <c r="H1566" s="195">
        <v>2083.17</v>
      </c>
      <c r="I1566" s="195">
        <v>1961.67</v>
      </c>
      <c r="J1566" s="195">
        <v>121.5</v>
      </c>
    </row>
    <row r="1567" spans="1:10">
      <c r="A1567" s="194">
        <v>7033.5</v>
      </c>
      <c r="B1567" s="194">
        <v>2658.83</v>
      </c>
      <c r="C1567" s="194">
        <v>2416.42</v>
      </c>
      <c r="D1567" s="194">
        <v>242.42</v>
      </c>
      <c r="E1567" s="194">
        <v>2051.75</v>
      </c>
      <c r="F1567" s="194">
        <v>1930.42</v>
      </c>
      <c r="G1567" s="194">
        <v>121.33</v>
      </c>
      <c r="H1567" s="194">
        <v>2085.42</v>
      </c>
      <c r="I1567" s="194">
        <v>1964.08</v>
      </c>
      <c r="J1567" s="194">
        <v>121.33</v>
      </c>
    </row>
    <row r="1568" spans="1:10">
      <c r="A1568" s="195">
        <v>7038</v>
      </c>
      <c r="B1568" s="195">
        <v>2661.08</v>
      </c>
      <c r="C1568" s="195">
        <v>2419</v>
      </c>
      <c r="D1568" s="195">
        <v>242.08</v>
      </c>
      <c r="E1568" s="195">
        <v>2054</v>
      </c>
      <c r="F1568" s="195">
        <v>1932.75</v>
      </c>
      <c r="G1568" s="195">
        <v>121.25</v>
      </c>
      <c r="H1568" s="195">
        <v>2087.67</v>
      </c>
      <c r="I1568" s="195">
        <v>1966.42</v>
      </c>
      <c r="J1568" s="195">
        <v>121.25</v>
      </c>
    </row>
    <row r="1569" spans="1:10">
      <c r="A1569" s="194">
        <v>7042.5</v>
      </c>
      <c r="B1569" s="194">
        <v>2663.33</v>
      </c>
      <c r="C1569" s="194">
        <v>2421.5</v>
      </c>
      <c r="D1569" s="194">
        <v>241.83</v>
      </c>
      <c r="E1569" s="194">
        <v>2056.25</v>
      </c>
      <c r="F1569" s="194">
        <v>1935.17</v>
      </c>
      <c r="G1569" s="194">
        <v>121.08</v>
      </c>
      <c r="H1569" s="194">
        <v>2089.92</v>
      </c>
      <c r="I1569" s="194">
        <v>1968.83</v>
      </c>
      <c r="J1569" s="194">
        <v>121.08</v>
      </c>
    </row>
    <row r="1570" spans="1:10">
      <c r="A1570" s="195">
        <v>7047</v>
      </c>
      <c r="B1570" s="195">
        <v>2665.5</v>
      </c>
      <c r="C1570" s="195">
        <v>2424</v>
      </c>
      <c r="D1570" s="195">
        <v>241.5</v>
      </c>
      <c r="E1570" s="195">
        <v>2058.42</v>
      </c>
      <c r="F1570" s="195">
        <v>1937.5</v>
      </c>
      <c r="G1570" s="195">
        <v>120.92</v>
      </c>
      <c r="H1570" s="195">
        <v>2092.08</v>
      </c>
      <c r="I1570" s="195">
        <v>1971.17</v>
      </c>
      <c r="J1570" s="195">
        <v>120.92</v>
      </c>
    </row>
    <row r="1571" spans="1:10">
      <c r="A1571" s="194">
        <v>7051.5</v>
      </c>
      <c r="B1571" s="194">
        <v>2667.75</v>
      </c>
      <c r="C1571" s="194">
        <v>2426.5</v>
      </c>
      <c r="D1571" s="194">
        <v>241.25</v>
      </c>
      <c r="E1571" s="194">
        <v>2060.67</v>
      </c>
      <c r="F1571" s="194">
        <v>1939.92</v>
      </c>
      <c r="G1571" s="194">
        <v>120.75</v>
      </c>
      <c r="H1571" s="194">
        <v>2094.33</v>
      </c>
      <c r="I1571" s="194">
        <v>1973.58</v>
      </c>
      <c r="J1571" s="194">
        <v>120.75</v>
      </c>
    </row>
    <row r="1572" spans="1:10">
      <c r="A1572" s="195">
        <v>7056</v>
      </c>
      <c r="B1572" s="195">
        <v>2670</v>
      </c>
      <c r="C1572" s="195">
        <v>2429.08</v>
      </c>
      <c r="D1572" s="195">
        <v>240.92</v>
      </c>
      <c r="E1572" s="195">
        <v>2062.92</v>
      </c>
      <c r="F1572" s="195">
        <v>1942.25</v>
      </c>
      <c r="G1572" s="195">
        <v>120.67</v>
      </c>
      <c r="H1572" s="195">
        <v>2096.58</v>
      </c>
      <c r="I1572" s="195">
        <v>1975.92</v>
      </c>
      <c r="J1572" s="195">
        <v>120.67</v>
      </c>
    </row>
    <row r="1573" spans="1:10">
      <c r="A1573" s="194">
        <v>7060.5</v>
      </c>
      <c r="B1573" s="194">
        <v>2672.17</v>
      </c>
      <c r="C1573" s="194">
        <v>2431.5</v>
      </c>
      <c r="D1573" s="194">
        <v>240.67</v>
      </c>
      <c r="E1573" s="194">
        <v>2065.08</v>
      </c>
      <c r="F1573" s="194">
        <v>1944.58</v>
      </c>
      <c r="G1573" s="194">
        <v>120.5</v>
      </c>
      <c r="H1573" s="194">
        <v>2098.75</v>
      </c>
      <c r="I1573" s="194">
        <v>1978.25</v>
      </c>
      <c r="J1573" s="194">
        <v>120.5</v>
      </c>
    </row>
    <row r="1574" spans="1:10">
      <c r="A1574" s="195">
        <v>7065</v>
      </c>
      <c r="B1574" s="195">
        <v>2674.42</v>
      </c>
      <c r="C1574" s="195">
        <v>2434.08</v>
      </c>
      <c r="D1574" s="195">
        <v>240.33</v>
      </c>
      <c r="E1574" s="195">
        <v>2067.33</v>
      </c>
      <c r="F1574" s="195">
        <v>1947</v>
      </c>
      <c r="G1574" s="195">
        <v>120.33</v>
      </c>
      <c r="H1574" s="195">
        <v>2101</v>
      </c>
      <c r="I1574" s="195">
        <v>1980.67</v>
      </c>
      <c r="J1574" s="195">
        <v>120.33</v>
      </c>
    </row>
    <row r="1575" spans="1:10">
      <c r="A1575" s="194">
        <v>7069.5</v>
      </c>
      <c r="B1575" s="194">
        <v>2676.67</v>
      </c>
      <c r="C1575" s="194">
        <v>2436.58</v>
      </c>
      <c r="D1575" s="194">
        <v>240.08</v>
      </c>
      <c r="E1575" s="194">
        <v>2069.58</v>
      </c>
      <c r="F1575" s="194">
        <v>1949.42</v>
      </c>
      <c r="G1575" s="194">
        <v>120.17</v>
      </c>
      <c r="H1575" s="194">
        <v>2103.25</v>
      </c>
      <c r="I1575" s="194">
        <v>1983.08</v>
      </c>
      <c r="J1575" s="194">
        <v>120.17</v>
      </c>
    </row>
    <row r="1576" spans="1:10">
      <c r="A1576" s="195">
        <v>7074</v>
      </c>
      <c r="B1576" s="195">
        <v>2678.92</v>
      </c>
      <c r="C1576" s="195">
        <v>2439.17</v>
      </c>
      <c r="D1576" s="195">
        <v>239.75</v>
      </c>
      <c r="E1576" s="195">
        <v>2071.83</v>
      </c>
      <c r="F1576" s="195">
        <v>1951.75</v>
      </c>
      <c r="G1576" s="195">
        <v>120.08</v>
      </c>
      <c r="H1576" s="195">
        <v>2105.5</v>
      </c>
      <c r="I1576" s="195">
        <v>1985.42</v>
      </c>
      <c r="J1576" s="195">
        <v>120.08</v>
      </c>
    </row>
    <row r="1577" spans="1:10">
      <c r="A1577" s="194">
        <v>7078.5</v>
      </c>
      <c r="B1577" s="194">
        <v>2681.08</v>
      </c>
      <c r="C1577" s="194">
        <v>2441.58</v>
      </c>
      <c r="D1577" s="194">
        <v>239.5</v>
      </c>
      <c r="E1577" s="194">
        <v>2074</v>
      </c>
      <c r="F1577" s="194">
        <v>1954.08</v>
      </c>
      <c r="G1577" s="194">
        <v>119.92</v>
      </c>
      <c r="H1577" s="194">
        <v>2107.67</v>
      </c>
      <c r="I1577" s="194">
        <v>1987.75</v>
      </c>
      <c r="J1577" s="194">
        <v>119.92</v>
      </c>
    </row>
    <row r="1578" spans="1:10">
      <c r="A1578" s="195">
        <v>7083</v>
      </c>
      <c r="B1578" s="195">
        <v>2683.33</v>
      </c>
      <c r="C1578" s="195">
        <v>2444.17</v>
      </c>
      <c r="D1578" s="195">
        <v>239.17</v>
      </c>
      <c r="E1578" s="195">
        <v>2076.25</v>
      </c>
      <c r="F1578" s="195">
        <v>1956.5</v>
      </c>
      <c r="G1578" s="195">
        <v>119.75</v>
      </c>
      <c r="H1578" s="195">
        <v>2109.92</v>
      </c>
      <c r="I1578" s="195">
        <v>1990.17</v>
      </c>
      <c r="J1578" s="195">
        <v>119.75</v>
      </c>
    </row>
    <row r="1579" spans="1:10">
      <c r="A1579" s="194">
        <v>7087.5</v>
      </c>
      <c r="B1579" s="194">
        <v>2685.58</v>
      </c>
      <c r="C1579" s="194">
        <v>2446.67</v>
      </c>
      <c r="D1579" s="194">
        <v>238.92</v>
      </c>
      <c r="E1579" s="194">
        <v>2078.5</v>
      </c>
      <c r="F1579" s="194">
        <v>1958.92</v>
      </c>
      <c r="G1579" s="194">
        <v>119.58</v>
      </c>
      <c r="H1579" s="194">
        <v>2112.17</v>
      </c>
      <c r="I1579" s="194">
        <v>1992.58</v>
      </c>
      <c r="J1579" s="194">
        <v>119.58</v>
      </c>
    </row>
    <row r="1580" spans="1:10">
      <c r="A1580" s="195">
        <v>7092</v>
      </c>
      <c r="B1580" s="195">
        <v>2687.83</v>
      </c>
      <c r="C1580" s="195">
        <v>2449.25</v>
      </c>
      <c r="D1580" s="195">
        <v>238.58</v>
      </c>
      <c r="E1580" s="195">
        <v>2080.75</v>
      </c>
      <c r="F1580" s="195">
        <v>1961.33</v>
      </c>
      <c r="G1580" s="195">
        <v>119.42</v>
      </c>
      <c r="H1580" s="195">
        <v>2114.42</v>
      </c>
      <c r="I1580" s="195">
        <v>1995</v>
      </c>
      <c r="J1580" s="195">
        <v>119.42</v>
      </c>
    </row>
    <row r="1581" spans="1:10">
      <c r="A1581" s="194">
        <v>7096.5</v>
      </c>
      <c r="B1581" s="194">
        <v>2690</v>
      </c>
      <c r="C1581" s="194">
        <v>2451.67</v>
      </c>
      <c r="D1581" s="194">
        <v>238.33</v>
      </c>
      <c r="E1581" s="194">
        <v>2082.92</v>
      </c>
      <c r="F1581" s="194">
        <v>1963.58</v>
      </c>
      <c r="G1581" s="194">
        <v>119.33</v>
      </c>
      <c r="H1581" s="194">
        <v>2116.58</v>
      </c>
      <c r="I1581" s="194">
        <v>1997.25</v>
      </c>
      <c r="J1581" s="194">
        <v>119.33</v>
      </c>
    </row>
    <row r="1582" spans="1:10">
      <c r="A1582" s="195">
        <v>7101</v>
      </c>
      <c r="B1582" s="195">
        <v>2692.25</v>
      </c>
      <c r="C1582" s="195">
        <v>2454.25</v>
      </c>
      <c r="D1582" s="195">
        <v>238</v>
      </c>
      <c r="E1582" s="195">
        <v>2085.17</v>
      </c>
      <c r="F1582" s="195">
        <v>1966</v>
      </c>
      <c r="G1582" s="195">
        <v>119.17</v>
      </c>
      <c r="H1582" s="195">
        <v>2118.83</v>
      </c>
      <c r="I1582" s="195">
        <v>1999.67</v>
      </c>
      <c r="J1582" s="195">
        <v>119.17</v>
      </c>
    </row>
    <row r="1583" spans="1:10">
      <c r="A1583" s="194">
        <v>7105.5</v>
      </c>
      <c r="B1583" s="194">
        <v>2694.5</v>
      </c>
      <c r="C1583" s="194">
        <v>2456.75</v>
      </c>
      <c r="D1583" s="194">
        <v>237.75</v>
      </c>
      <c r="E1583" s="194">
        <v>2087.42</v>
      </c>
      <c r="F1583" s="194">
        <v>1968.42</v>
      </c>
      <c r="G1583" s="194">
        <v>119</v>
      </c>
      <c r="H1583" s="194">
        <v>2121.08</v>
      </c>
      <c r="I1583" s="194">
        <v>2002.08</v>
      </c>
      <c r="J1583" s="194">
        <v>119</v>
      </c>
    </row>
    <row r="1584" spans="1:10">
      <c r="A1584" s="195">
        <v>7110</v>
      </c>
      <c r="B1584" s="195">
        <v>2696.67</v>
      </c>
      <c r="C1584" s="195">
        <v>2459.25</v>
      </c>
      <c r="D1584" s="195">
        <v>237.42</v>
      </c>
      <c r="E1584" s="195">
        <v>2089.58</v>
      </c>
      <c r="F1584" s="195">
        <v>1970.75</v>
      </c>
      <c r="G1584" s="195">
        <v>118.83</v>
      </c>
      <c r="H1584" s="195">
        <v>2123.25</v>
      </c>
      <c r="I1584" s="195">
        <v>2004.42</v>
      </c>
      <c r="J1584" s="195">
        <v>118.83</v>
      </c>
    </row>
    <row r="1585" spans="1:10">
      <c r="A1585" s="194">
        <v>7114.5</v>
      </c>
      <c r="B1585" s="194">
        <v>2698.92</v>
      </c>
      <c r="C1585" s="194">
        <v>2461.75</v>
      </c>
      <c r="D1585" s="194">
        <v>237.17</v>
      </c>
      <c r="E1585" s="194">
        <v>2091.83</v>
      </c>
      <c r="F1585" s="194">
        <v>1973.08</v>
      </c>
      <c r="G1585" s="194">
        <v>118.75</v>
      </c>
      <c r="H1585" s="194">
        <v>2125.5</v>
      </c>
      <c r="I1585" s="194">
        <v>2006.75</v>
      </c>
      <c r="J1585" s="194">
        <v>118.75</v>
      </c>
    </row>
    <row r="1586" spans="1:10">
      <c r="A1586" s="195">
        <v>7119</v>
      </c>
      <c r="B1586" s="195">
        <v>2701.17</v>
      </c>
      <c r="C1586" s="195">
        <v>2464.33</v>
      </c>
      <c r="D1586" s="195">
        <v>236.83</v>
      </c>
      <c r="E1586" s="195">
        <v>2094.08</v>
      </c>
      <c r="F1586" s="195">
        <v>1975.5</v>
      </c>
      <c r="G1586" s="195">
        <v>118.58</v>
      </c>
      <c r="H1586" s="195">
        <v>2127.75</v>
      </c>
      <c r="I1586" s="195">
        <v>2009.17</v>
      </c>
      <c r="J1586" s="195">
        <v>118.58</v>
      </c>
    </row>
    <row r="1587" spans="1:10">
      <c r="A1587" s="194">
        <v>7123.5</v>
      </c>
      <c r="B1587" s="194">
        <v>2703.42</v>
      </c>
      <c r="C1587" s="194">
        <v>2466.83</v>
      </c>
      <c r="D1587" s="194">
        <v>236.58</v>
      </c>
      <c r="E1587" s="194">
        <v>2096.33</v>
      </c>
      <c r="F1587" s="194">
        <v>1977.92</v>
      </c>
      <c r="G1587" s="194">
        <v>118.42</v>
      </c>
      <c r="H1587" s="194">
        <v>2130</v>
      </c>
      <c r="I1587" s="194">
        <v>2011.58</v>
      </c>
      <c r="J1587" s="194">
        <v>118.42</v>
      </c>
    </row>
    <row r="1588" spans="1:10">
      <c r="A1588" s="195">
        <v>7128</v>
      </c>
      <c r="B1588" s="195">
        <v>2705.58</v>
      </c>
      <c r="C1588" s="195">
        <v>2469.33</v>
      </c>
      <c r="D1588" s="195">
        <v>236.25</v>
      </c>
      <c r="E1588" s="195">
        <v>2098.5</v>
      </c>
      <c r="F1588" s="195">
        <v>1980.25</v>
      </c>
      <c r="G1588" s="195">
        <v>118.25</v>
      </c>
      <c r="H1588" s="195">
        <v>2132.17</v>
      </c>
      <c r="I1588" s="195">
        <v>2013.92</v>
      </c>
      <c r="J1588" s="195">
        <v>118.25</v>
      </c>
    </row>
    <row r="1589" spans="1:10">
      <c r="A1589" s="194">
        <v>7132.5</v>
      </c>
      <c r="B1589" s="194">
        <v>2707.83</v>
      </c>
      <c r="C1589" s="194">
        <v>2471.83</v>
      </c>
      <c r="D1589" s="194">
        <v>236</v>
      </c>
      <c r="E1589" s="194">
        <v>2100.75</v>
      </c>
      <c r="F1589" s="194">
        <v>1982.58</v>
      </c>
      <c r="G1589" s="194">
        <v>118.17</v>
      </c>
      <c r="H1589" s="194">
        <v>2134.42</v>
      </c>
      <c r="I1589" s="194">
        <v>2016.25</v>
      </c>
      <c r="J1589" s="194">
        <v>118.17</v>
      </c>
    </row>
    <row r="1590" spans="1:10">
      <c r="A1590" s="195">
        <v>7137</v>
      </c>
      <c r="B1590" s="195">
        <v>2710.08</v>
      </c>
      <c r="C1590" s="195">
        <v>2474.42</v>
      </c>
      <c r="D1590" s="195">
        <v>235.67</v>
      </c>
      <c r="E1590" s="195">
        <v>2103</v>
      </c>
      <c r="F1590" s="195">
        <v>1985</v>
      </c>
      <c r="G1590" s="195">
        <v>118</v>
      </c>
      <c r="H1590" s="195">
        <v>2136.67</v>
      </c>
      <c r="I1590" s="195">
        <v>2018.67</v>
      </c>
      <c r="J1590" s="195">
        <v>118</v>
      </c>
    </row>
    <row r="1591" spans="1:10">
      <c r="A1591" s="194">
        <v>7141.5</v>
      </c>
      <c r="B1591" s="194">
        <v>2712.33</v>
      </c>
      <c r="C1591" s="194">
        <v>2477</v>
      </c>
      <c r="D1591" s="194">
        <v>235.33</v>
      </c>
      <c r="E1591" s="194">
        <v>2105.25</v>
      </c>
      <c r="F1591" s="194">
        <v>1987.42</v>
      </c>
      <c r="G1591" s="194">
        <v>117.83</v>
      </c>
      <c r="H1591" s="194">
        <v>2138.92</v>
      </c>
      <c r="I1591" s="194">
        <v>2021.08</v>
      </c>
      <c r="J1591" s="194">
        <v>117.83</v>
      </c>
    </row>
    <row r="1592" spans="1:10">
      <c r="A1592" s="195">
        <v>7146</v>
      </c>
      <c r="B1592" s="195">
        <v>2714.5</v>
      </c>
      <c r="C1592" s="195">
        <v>2479.42</v>
      </c>
      <c r="D1592" s="195">
        <v>235.08</v>
      </c>
      <c r="E1592" s="195">
        <v>2107.42</v>
      </c>
      <c r="F1592" s="195">
        <v>1989.75</v>
      </c>
      <c r="G1592" s="195">
        <v>117.67</v>
      </c>
      <c r="H1592" s="195">
        <v>2141.08</v>
      </c>
      <c r="I1592" s="195">
        <v>2023.42</v>
      </c>
      <c r="J1592" s="195">
        <v>117.67</v>
      </c>
    </row>
    <row r="1593" spans="1:10">
      <c r="A1593" s="194">
        <v>7150.5</v>
      </c>
      <c r="B1593" s="194">
        <v>2716.75</v>
      </c>
      <c r="C1593" s="194">
        <v>2482</v>
      </c>
      <c r="D1593" s="194">
        <v>234.75</v>
      </c>
      <c r="E1593" s="194">
        <v>2109.67</v>
      </c>
      <c r="F1593" s="194">
        <v>1992.08</v>
      </c>
      <c r="G1593" s="194">
        <v>117.58</v>
      </c>
      <c r="H1593" s="194">
        <v>2143.33</v>
      </c>
      <c r="I1593" s="194">
        <v>2025.75</v>
      </c>
      <c r="J1593" s="194">
        <v>117.58</v>
      </c>
    </row>
    <row r="1594" spans="1:10">
      <c r="A1594" s="195">
        <v>7155</v>
      </c>
      <c r="B1594" s="195">
        <v>2719</v>
      </c>
      <c r="C1594" s="195">
        <v>2484.5</v>
      </c>
      <c r="D1594" s="195">
        <v>234.5</v>
      </c>
      <c r="E1594" s="195">
        <v>2111.92</v>
      </c>
      <c r="F1594" s="195">
        <v>1994.5</v>
      </c>
      <c r="G1594" s="195">
        <v>117.42</v>
      </c>
      <c r="H1594" s="195">
        <v>2145.58</v>
      </c>
      <c r="I1594" s="195">
        <v>2028.17</v>
      </c>
      <c r="J1594" s="195">
        <v>117.42</v>
      </c>
    </row>
    <row r="1595" spans="1:10">
      <c r="A1595" s="194">
        <v>7159.5</v>
      </c>
      <c r="B1595" s="194">
        <v>2721.25</v>
      </c>
      <c r="C1595" s="194">
        <v>2487.08</v>
      </c>
      <c r="D1595" s="194">
        <v>234.17</v>
      </c>
      <c r="E1595" s="194">
        <v>2114.17</v>
      </c>
      <c r="F1595" s="194">
        <v>1996.92</v>
      </c>
      <c r="G1595" s="194">
        <v>117.25</v>
      </c>
      <c r="H1595" s="194">
        <v>2147.83</v>
      </c>
      <c r="I1595" s="194">
        <v>2030.58</v>
      </c>
      <c r="J1595" s="194">
        <v>117.25</v>
      </c>
    </row>
    <row r="1596" spans="1:10">
      <c r="A1596" s="195">
        <v>7164</v>
      </c>
      <c r="B1596" s="195">
        <v>2723.42</v>
      </c>
      <c r="C1596" s="195">
        <v>2489.5</v>
      </c>
      <c r="D1596" s="195">
        <v>233.92</v>
      </c>
      <c r="E1596" s="195">
        <v>2116.33</v>
      </c>
      <c r="F1596" s="195">
        <v>1999.25</v>
      </c>
      <c r="G1596" s="195">
        <v>117.08</v>
      </c>
      <c r="H1596" s="195">
        <v>2150</v>
      </c>
      <c r="I1596" s="195">
        <v>2032.92</v>
      </c>
      <c r="J1596" s="195">
        <v>117.08</v>
      </c>
    </row>
    <row r="1597" spans="1:10">
      <c r="A1597" s="194">
        <v>7168.5</v>
      </c>
      <c r="B1597" s="194">
        <v>2725.67</v>
      </c>
      <c r="C1597" s="194">
        <v>2492.08</v>
      </c>
      <c r="D1597" s="194">
        <v>233.58</v>
      </c>
      <c r="E1597" s="194">
        <v>2118.58</v>
      </c>
      <c r="F1597" s="194">
        <v>2001.58</v>
      </c>
      <c r="G1597" s="194">
        <v>117</v>
      </c>
      <c r="H1597" s="194">
        <v>2152.25</v>
      </c>
      <c r="I1597" s="194">
        <v>2035.25</v>
      </c>
      <c r="J1597" s="194">
        <v>117</v>
      </c>
    </row>
    <row r="1598" spans="1:10">
      <c r="A1598" s="195">
        <v>7173</v>
      </c>
      <c r="B1598" s="195">
        <v>2727.92</v>
      </c>
      <c r="C1598" s="195">
        <v>2494.58</v>
      </c>
      <c r="D1598" s="195">
        <v>233.33</v>
      </c>
      <c r="E1598" s="195">
        <v>2120.83</v>
      </c>
      <c r="F1598" s="195">
        <v>2004</v>
      </c>
      <c r="G1598" s="195">
        <v>116.83</v>
      </c>
      <c r="H1598" s="195">
        <v>2154.5</v>
      </c>
      <c r="I1598" s="195">
        <v>2037.67</v>
      </c>
      <c r="J1598" s="195">
        <v>116.83</v>
      </c>
    </row>
    <row r="1599" spans="1:10">
      <c r="A1599" s="194">
        <v>7177.5</v>
      </c>
      <c r="B1599" s="194">
        <v>2730.08</v>
      </c>
      <c r="C1599" s="194">
        <v>2497.08</v>
      </c>
      <c r="D1599" s="194">
        <v>233</v>
      </c>
      <c r="E1599" s="194">
        <v>2123</v>
      </c>
      <c r="F1599" s="194">
        <v>2006.33</v>
      </c>
      <c r="G1599" s="194">
        <v>116.67</v>
      </c>
      <c r="H1599" s="194">
        <v>2156.67</v>
      </c>
      <c r="I1599" s="194">
        <v>2040</v>
      </c>
      <c r="J1599" s="194">
        <v>116.67</v>
      </c>
    </row>
    <row r="1600" spans="1:10">
      <c r="A1600" s="195">
        <v>7182</v>
      </c>
      <c r="B1600" s="195">
        <v>2732.33</v>
      </c>
      <c r="C1600" s="195">
        <v>2499.58</v>
      </c>
      <c r="D1600" s="195">
        <v>232.75</v>
      </c>
      <c r="E1600" s="195">
        <v>2125.25</v>
      </c>
      <c r="F1600" s="195">
        <v>2008.75</v>
      </c>
      <c r="G1600" s="195">
        <v>116.5</v>
      </c>
      <c r="H1600" s="195">
        <v>2158.92</v>
      </c>
      <c r="I1600" s="195">
        <v>2042.42</v>
      </c>
      <c r="J1600" s="195">
        <v>116.5</v>
      </c>
    </row>
    <row r="1601" spans="1:10">
      <c r="A1601" s="194">
        <v>7186.5</v>
      </c>
      <c r="B1601" s="194">
        <v>2734.58</v>
      </c>
      <c r="C1601" s="194">
        <v>2502.17</v>
      </c>
      <c r="D1601" s="194">
        <v>232.42</v>
      </c>
      <c r="E1601" s="194">
        <v>2127.5</v>
      </c>
      <c r="F1601" s="194">
        <v>2011.08</v>
      </c>
      <c r="G1601" s="194">
        <v>116.42</v>
      </c>
      <c r="H1601" s="194">
        <v>2161.17</v>
      </c>
      <c r="I1601" s="194">
        <v>2044.75</v>
      </c>
      <c r="J1601" s="194">
        <v>116.42</v>
      </c>
    </row>
    <row r="1602" spans="1:10">
      <c r="A1602" s="195">
        <v>7191</v>
      </c>
      <c r="B1602" s="195">
        <v>2736.83</v>
      </c>
      <c r="C1602" s="195">
        <v>2504.67</v>
      </c>
      <c r="D1602" s="195">
        <v>232.17</v>
      </c>
      <c r="E1602" s="195">
        <v>2129.75</v>
      </c>
      <c r="F1602" s="195">
        <v>2013.5</v>
      </c>
      <c r="G1602" s="195">
        <v>116.25</v>
      </c>
      <c r="H1602" s="195">
        <v>2163.42</v>
      </c>
      <c r="I1602" s="195">
        <v>2047.17</v>
      </c>
      <c r="J1602" s="195">
        <v>116.25</v>
      </c>
    </row>
    <row r="1603" spans="1:10">
      <c r="A1603" s="194">
        <v>7195.5</v>
      </c>
      <c r="B1603" s="194">
        <v>2739</v>
      </c>
      <c r="C1603" s="194">
        <v>2507.17</v>
      </c>
      <c r="D1603" s="194">
        <v>231.83</v>
      </c>
      <c r="E1603" s="194">
        <v>2131.92</v>
      </c>
      <c r="F1603" s="194">
        <v>2015.83</v>
      </c>
      <c r="G1603" s="194">
        <v>116.08</v>
      </c>
      <c r="H1603" s="194">
        <v>2165.58</v>
      </c>
      <c r="I1603" s="194">
        <v>2049.5</v>
      </c>
      <c r="J1603" s="194">
        <v>116.08</v>
      </c>
    </row>
    <row r="1604" spans="1:10">
      <c r="A1604" s="195">
        <v>7200</v>
      </c>
      <c r="B1604" s="195">
        <v>2741.25</v>
      </c>
      <c r="C1604" s="195">
        <v>2509.67</v>
      </c>
      <c r="D1604" s="195">
        <v>231.58</v>
      </c>
      <c r="E1604" s="195">
        <v>2134.17</v>
      </c>
      <c r="F1604" s="195">
        <v>2018.25</v>
      </c>
      <c r="G1604" s="195">
        <v>115.92</v>
      </c>
      <c r="H1604" s="195">
        <v>2167.83</v>
      </c>
      <c r="I1604" s="195">
        <v>2051.92</v>
      </c>
      <c r="J1604" s="195">
        <v>115.92</v>
      </c>
    </row>
    <row r="1605" spans="1:10">
      <c r="A1605" s="194">
        <v>7204.5</v>
      </c>
      <c r="B1605" s="194">
        <v>2743.5</v>
      </c>
      <c r="C1605" s="194">
        <v>2512.25</v>
      </c>
      <c r="D1605" s="194">
        <v>231.25</v>
      </c>
      <c r="E1605" s="194">
        <v>2136.42</v>
      </c>
      <c r="F1605" s="194">
        <v>2020.58</v>
      </c>
      <c r="G1605" s="194">
        <v>115.83</v>
      </c>
      <c r="H1605" s="194">
        <v>2170.08</v>
      </c>
      <c r="I1605" s="194">
        <v>2054.25</v>
      </c>
      <c r="J1605" s="194">
        <v>115.83</v>
      </c>
    </row>
    <row r="1606" spans="1:10">
      <c r="A1606" s="195">
        <v>7209</v>
      </c>
      <c r="B1606" s="195">
        <v>2745.75</v>
      </c>
      <c r="C1606" s="195">
        <v>2514.75</v>
      </c>
      <c r="D1606" s="195">
        <v>231</v>
      </c>
      <c r="E1606" s="195">
        <v>2138.67</v>
      </c>
      <c r="F1606" s="195">
        <v>2023</v>
      </c>
      <c r="G1606" s="195">
        <v>115.67</v>
      </c>
      <c r="H1606" s="195">
        <v>2172.33</v>
      </c>
      <c r="I1606" s="195">
        <v>2056.67</v>
      </c>
      <c r="J1606" s="195">
        <v>115.67</v>
      </c>
    </row>
    <row r="1607" spans="1:10">
      <c r="A1607" s="194">
        <v>7213.5</v>
      </c>
      <c r="B1607" s="194">
        <v>2747.92</v>
      </c>
      <c r="C1607" s="194">
        <v>2517.25</v>
      </c>
      <c r="D1607" s="194">
        <v>230.67</v>
      </c>
      <c r="E1607" s="194">
        <v>2140.83</v>
      </c>
      <c r="F1607" s="194">
        <v>2025.33</v>
      </c>
      <c r="G1607" s="194">
        <v>115.5</v>
      </c>
      <c r="H1607" s="194">
        <v>2174.5</v>
      </c>
      <c r="I1607" s="194">
        <v>2059</v>
      </c>
      <c r="J1607" s="194">
        <v>115.5</v>
      </c>
    </row>
    <row r="1608" spans="1:10">
      <c r="A1608" s="195">
        <v>7218</v>
      </c>
      <c r="B1608" s="195">
        <v>2750.17</v>
      </c>
      <c r="C1608" s="195">
        <v>2519.75</v>
      </c>
      <c r="D1608" s="195">
        <v>230.42</v>
      </c>
      <c r="E1608" s="195">
        <v>2143.08</v>
      </c>
      <c r="F1608" s="195">
        <v>2027.75</v>
      </c>
      <c r="G1608" s="195">
        <v>115.33</v>
      </c>
      <c r="H1608" s="195">
        <v>2176.75</v>
      </c>
      <c r="I1608" s="195">
        <v>2061.42</v>
      </c>
      <c r="J1608" s="195">
        <v>115.33</v>
      </c>
    </row>
    <row r="1609" spans="1:10">
      <c r="A1609" s="194">
        <v>7222.5</v>
      </c>
      <c r="B1609" s="194">
        <v>2752.42</v>
      </c>
      <c r="C1609" s="194">
        <v>2522.33</v>
      </c>
      <c r="D1609" s="194">
        <v>230.08</v>
      </c>
      <c r="E1609" s="194">
        <v>2145.33</v>
      </c>
      <c r="F1609" s="194">
        <v>2030.17</v>
      </c>
      <c r="G1609" s="194">
        <v>115.17</v>
      </c>
      <c r="H1609" s="194">
        <v>2179</v>
      </c>
      <c r="I1609" s="194">
        <v>2063.83</v>
      </c>
      <c r="J1609" s="194">
        <v>115.17</v>
      </c>
    </row>
    <row r="1610" spans="1:10">
      <c r="A1610" s="195">
        <v>7227</v>
      </c>
      <c r="B1610" s="195">
        <v>2754.58</v>
      </c>
      <c r="C1610" s="195">
        <v>2524.75</v>
      </c>
      <c r="D1610" s="195">
        <v>229.83</v>
      </c>
      <c r="E1610" s="195">
        <v>2147.5</v>
      </c>
      <c r="F1610" s="195">
        <v>2032.42</v>
      </c>
      <c r="G1610" s="195">
        <v>115.08</v>
      </c>
      <c r="H1610" s="195">
        <v>2181.17</v>
      </c>
      <c r="I1610" s="195">
        <v>2066.08</v>
      </c>
      <c r="J1610" s="195">
        <v>115.08</v>
      </c>
    </row>
    <row r="1611" spans="1:10">
      <c r="A1611" s="194">
        <v>7231.5</v>
      </c>
      <c r="B1611" s="194">
        <v>2756.83</v>
      </c>
      <c r="C1611" s="194">
        <v>2527.33</v>
      </c>
      <c r="D1611" s="194">
        <v>229.5</v>
      </c>
      <c r="E1611" s="194">
        <v>2149.75</v>
      </c>
      <c r="F1611" s="194">
        <v>2034.83</v>
      </c>
      <c r="G1611" s="194">
        <v>114.92</v>
      </c>
      <c r="H1611" s="194">
        <v>2183.42</v>
      </c>
      <c r="I1611" s="194">
        <v>2068.5</v>
      </c>
      <c r="J1611" s="194">
        <v>114.92</v>
      </c>
    </row>
    <row r="1612" spans="1:10">
      <c r="A1612" s="195">
        <v>7236</v>
      </c>
      <c r="B1612" s="195">
        <v>2759.08</v>
      </c>
      <c r="C1612" s="195">
        <v>2529.83</v>
      </c>
      <c r="D1612" s="195">
        <v>229.25</v>
      </c>
      <c r="E1612" s="195">
        <v>2152</v>
      </c>
      <c r="F1612" s="195">
        <v>2037.25</v>
      </c>
      <c r="G1612" s="195">
        <v>114.75</v>
      </c>
      <c r="H1612" s="195">
        <v>2185.67</v>
      </c>
      <c r="I1612" s="195">
        <v>2070.92</v>
      </c>
      <c r="J1612" s="195">
        <v>114.75</v>
      </c>
    </row>
    <row r="1613" spans="1:10">
      <c r="A1613" s="194">
        <v>7240.5</v>
      </c>
      <c r="B1613" s="194">
        <v>2761.33</v>
      </c>
      <c r="C1613" s="194">
        <v>2532.42</v>
      </c>
      <c r="D1613" s="194">
        <v>228.92</v>
      </c>
      <c r="E1613" s="194">
        <v>2154.25</v>
      </c>
      <c r="F1613" s="194">
        <v>2039.67</v>
      </c>
      <c r="G1613" s="194">
        <v>114.58</v>
      </c>
      <c r="H1613" s="194">
        <v>2187.92</v>
      </c>
      <c r="I1613" s="194">
        <v>2073.33</v>
      </c>
      <c r="J1613" s="194">
        <v>114.58</v>
      </c>
    </row>
    <row r="1614" spans="1:10">
      <c r="A1614" s="195">
        <v>7245</v>
      </c>
      <c r="B1614" s="195">
        <v>2763.5</v>
      </c>
      <c r="C1614" s="195">
        <v>2534.83</v>
      </c>
      <c r="D1614" s="195">
        <v>228.67</v>
      </c>
      <c r="E1614" s="195">
        <v>2156.42</v>
      </c>
      <c r="F1614" s="195">
        <v>2041.92</v>
      </c>
      <c r="G1614" s="195">
        <v>114.5</v>
      </c>
      <c r="H1614" s="195">
        <v>2190.08</v>
      </c>
      <c r="I1614" s="195">
        <v>2075.58</v>
      </c>
      <c r="J1614" s="195">
        <v>114.5</v>
      </c>
    </row>
    <row r="1615" spans="1:10">
      <c r="A1615" s="194">
        <v>7249.5</v>
      </c>
      <c r="B1615" s="194">
        <v>2765.75</v>
      </c>
      <c r="C1615" s="194">
        <v>2537.42</v>
      </c>
      <c r="D1615" s="194">
        <v>228.33</v>
      </c>
      <c r="E1615" s="194">
        <v>2158.67</v>
      </c>
      <c r="F1615" s="194">
        <v>2044.33</v>
      </c>
      <c r="G1615" s="194">
        <v>114.33</v>
      </c>
      <c r="H1615" s="194">
        <v>2192.33</v>
      </c>
      <c r="I1615" s="194">
        <v>2078</v>
      </c>
      <c r="J1615" s="194">
        <v>114.33</v>
      </c>
    </row>
    <row r="1616" spans="1:10">
      <c r="A1616" s="195">
        <v>7254</v>
      </c>
      <c r="B1616" s="195">
        <v>2768</v>
      </c>
      <c r="C1616" s="195">
        <v>2539.92</v>
      </c>
      <c r="D1616" s="195">
        <v>228.08</v>
      </c>
      <c r="E1616" s="195">
        <v>2160.92</v>
      </c>
      <c r="F1616" s="195">
        <v>2046.75</v>
      </c>
      <c r="G1616" s="195">
        <v>114.17</v>
      </c>
      <c r="H1616" s="195">
        <v>2194.58</v>
      </c>
      <c r="I1616" s="195">
        <v>2080.42</v>
      </c>
      <c r="J1616" s="195">
        <v>114.17</v>
      </c>
    </row>
    <row r="1617" spans="1:10">
      <c r="A1617" s="194">
        <v>7258.5</v>
      </c>
      <c r="B1617" s="194">
        <v>2770.25</v>
      </c>
      <c r="C1617" s="194">
        <v>2542.5</v>
      </c>
      <c r="D1617" s="194">
        <v>227.75</v>
      </c>
      <c r="E1617" s="194">
        <v>2163.17</v>
      </c>
      <c r="F1617" s="194">
        <v>2049.17</v>
      </c>
      <c r="G1617" s="194">
        <v>114</v>
      </c>
      <c r="H1617" s="194">
        <v>2196.83</v>
      </c>
      <c r="I1617" s="194">
        <v>2082.83</v>
      </c>
      <c r="J1617" s="194">
        <v>114</v>
      </c>
    </row>
    <row r="1618" spans="1:10">
      <c r="A1618" s="195">
        <v>7263</v>
      </c>
      <c r="B1618" s="195">
        <v>2772.42</v>
      </c>
      <c r="C1618" s="195">
        <v>2544.92</v>
      </c>
      <c r="D1618" s="195">
        <v>227.5</v>
      </c>
      <c r="E1618" s="195">
        <v>2165.33</v>
      </c>
      <c r="F1618" s="195">
        <v>2051.42</v>
      </c>
      <c r="G1618" s="195">
        <v>113.92</v>
      </c>
      <c r="H1618" s="195">
        <v>2199</v>
      </c>
      <c r="I1618" s="195">
        <v>2085.08</v>
      </c>
      <c r="J1618" s="195">
        <v>113.92</v>
      </c>
    </row>
    <row r="1619" spans="1:10">
      <c r="A1619" s="194">
        <v>7267.5</v>
      </c>
      <c r="B1619" s="194">
        <v>2774.67</v>
      </c>
      <c r="C1619" s="194">
        <v>2547.5</v>
      </c>
      <c r="D1619" s="194">
        <v>227.17</v>
      </c>
      <c r="E1619" s="194">
        <v>2167.58</v>
      </c>
      <c r="F1619" s="194">
        <v>2053.83</v>
      </c>
      <c r="G1619" s="194">
        <v>113.75</v>
      </c>
      <c r="H1619" s="194">
        <v>2201.25</v>
      </c>
      <c r="I1619" s="194">
        <v>2087.5</v>
      </c>
      <c r="J1619" s="194">
        <v>113.75</v>
      </c>
    </row>
    <row r="1620" spans="1:10">
      <c r="A1620" s="195">
        <v>7272</v>
      </c>
      <c r="B1620" s="195">
        <v>2776.92</v>
      </c>
      <c r="C1620" s="195">
        <v>2550</v>
      </c>
      <c r="D1620" s="195">
        <v>226.92</v>
      </c>
      <c r="E1620" s="195">
        <v>2169.83</v>
      </c>
      <c r="F1620" s="195">
        <v>2056.25</v>
      </c>
      <c r="G1620" s="195">
        <v>113.58</v>
      </c>
      <c r="H1620" s="195">
        <v>2203.5</v>
      </c>
      <c r="I1620" s="195">
        <v>2089.92</v>
      </c>
      <c r="J1620" s="195">
        <v>113.58</v>
      </c>
    </row>
    <row r="1621" spans="1:10">
      <c r="A1621" s="194">
        <v>7276.5</v>
      </c>
      <c r="B1621" s="194">
        <v>2779.08</v>
      </c>
      <c r="C1621" s="194">
        <v>2552.5</v>
      </c>
      <c r="D1621" s="194">
        <v>226.58</v>
      </c>
      <c r="E1621" s="194">
        <v>2172</v>
      </c>
      <c r="F1621" s="194">
        <v>2058.58</v>
      </c>
      <c r="G1621" s="194">
        <v>113.42</v>
      </c>
      <c r="H1621" s="194">
        <v>2205.67</v>
      </c>
      <c r="I1621" s="194">
        <v>2092.25</v>
      </c>
      <c r="J1621" s="194">
        <v>113.42</v>
      </c>
    </row>
    <row r="1622" spans="1:10">
      <c r="A1622" s="195">
        <v>7281</v>
      </c>
      <c r="B1622" s="195">
        <v>2781.33</v>
      </c>
      <c r="C1622" s="195">
        <v>2555</v>
      </c>
      <c r="D1622" s="195">
        <v>226.33</v>
      </c>
      <c r="E1622" s="195">
        <v>2174.25</v>
      </c>
      <c r="F1622" s="195">
        <v>2060.92</v>
      </c>
      <c r="G1622" s="195">
        <v>113.33</v>
      </c>
      <c r="H1622" s="195">
        <v>2207.92</v>
      </c>
      <c r="I1622" s="195">
        <v>2094.58</v>
      </c>
      <c r="J1622" s="195">
        <v>113.33</v>
      </c>
    </row>
    <row r="1623" spans="1:10">
      <c r="A1623" s="194">
        <v>7285.5</v>
      </c>
      <c r="B1623" s="194">
        <v>2783.58</v>
      </c>
      <c r="C1623" s="194">
        <v>2557.58</v>
      </c>
      <c r="D1623" s="194">
        <v>226</v>
      </c>
      <c r="E1623" s="194">
        <v>2176.5</v>
      </c>
      <c r="F1623" s="194">
        <v>2063.33</v>
      </c>
      <c r="G1623" s="194">
        <v>113.17</v>
      </c>
      <c r="H1623" s="194">
        <v>2210.17</v>
      </c>
      <c r="I1623" s="194">
        <v>2097</v>
      </c>
      <c r="J1623" s="194">
        <v>113.17</v>
      </c>
    </row>
    <row r="1624" spans="1:10">
      <c r="A1624" s="195">
        <v>7290</v>
      </c>
      <c r="B1624" s="195">
        <v>2785.83</v>
      </c>
      <c r="C1624" s="195">
        <v>2560.17</v>
      </c>
      <c r="D1624" s="195">
        <v>225.67</v>
      </c>
      <c r="E1624" s="195">
        <v>2178.75</v>
      </c>
      <c r="F1624" s="195">
        <v>2065.75</v>
      </c>
      <c r="G1624" s="195">
        <v>113</v>
      </c>
      <c r="H1624" s="195">
        <v>2212.42</v>
      </c>
      <c r="I1624" s="195">
        <v>2099.42</v>
      </c>
      <c r="J1624" s="195">
        <v>113</v>
      </c>
    </row>
    <row r="1625" spans="1:10">
      <c r="A1625" s="194">
        <v>7294.5</v>
      </c>
      <c r="B1625" s="194">
        <v>2788</v>
      </c>
      <c r="C1625" s="194">
        <v>2562.58</v>
      </c>
      <c r="D1625" s="194">
        <v>225.42</v>
      </c>
      <c r="E1625" s="194">
        <v>2180.92</v>
      </c>
      <c r="F1625" s="194">
        <v>2068.08</v>
      </c>
      <c r="G1625" s="194">
        <v>112.83</v>
      </c>
      <c r="H1625" s="194">
        <v>2214.58</v>
      </c>
      <c r="I1625" s="194">
        <v>2101.75</v>
      </c>
      <c r="J1625" s="194">
        <v>112.83</v>
      </c>
    </row>
    <row r="1626" spans="1:10">
      <c r="A1626" s="195">
        <v>7299</v>
      </c>
      <c r="B1626" s="195">
        <v>2790.25</v>
      </c>
      <c r="C1626" s="195">
        <v>2565.17</v>
      </c>
      <c r="D1626" s="195">
        <v>225.08</v>
      </c>
      <c r="E1626" s="195">
        <v>2183.17</v>
      </c>
      <c r="F1626" s="195">
        <v>2070.42</v>
      </c>
      <c r="G1626" s="195">
        <v>112.75</v>
      </c>
      <c r="H1626" s="195">
        <v>2216.83</v>
      </c>
      <c r="I1626" s="195">
        <v>2104.08</v>
      </c>
      <c r="J1626" s="195">
        <v>112.75</v>
      </c>
    </row>
    <row r="1627" spans="1:10">
      <c r="A1627" s="194">
        <v>7303.5</v>
      </c>
      <c r="B1627" s="194">
        <v>2792.5</v>
      </c>
      <c r="C1627" s="194">
        <v>2567.67</v>
      </c>
      <c r="D1627" s="194">
        <v>224.83</v>
      </c>
      <c r="E1627" s="194">
        <v>2185.42</v>
      </c>
      <c r="F1627" s="194">
        <v>2072.83</v>
      </c>
      <c r="G1627" s="194">
        <v>112.58</v>
      </c>
      <c r="H1627" s="194">
        <v>2219.08</v>
      </c>
      <c r="I1627" s="194">
        <v>2106.5</v>
      </c>
      <c r="J1627" s="194">
        <v>112.58</v>
      </c>
    </row>
    <row r="1628" spans="1:10">
      <c r="A1628" s="195">
        <v>7308</v>
      </c>
      <c r="B1628" s="195">
        <v>2794.75</v>
      </c>
      <c r="C1628" s="195">
        <v>2570.25</v>
      </c>
      <c r="D1628" s="195">
        <v>224.5</v>
      </c>
      <c r="E1628" s="195">
        <v>2187.67</v>
      </c>
      <c r="F1628" s="195">
        <v>2075.25</v>
      </c>
      <c r="G1628" s="195">
        <v>112.42</v>
      </c>
      <c r="H1628" s="195">
        <v>2221.33</v>
      </c>
      <c r="I1628" s="195">
        <v>2108.92</v>
      </c>
      <c r="J1628" s="195">
        <v>112.42</v>
      </c>
    </row>
    <row r="1629" spans="1:10">
      <c r="A1629" s="194">
        <v>7312.5</v>
      </c>
      <c r="B1629" s="194">
        <v>2796.92</v>
      </c>
      <c r="C1629" s="194">
        <v>2572.67</v>
      </c>
      <c r="D1629" s="194">
        <v>224.25</v>
      </c>
      <c r="E1629" s="194">
        <v>2189.83</v>
      </c>
      <c r="F1629" s="194">
        <v>2077.58</v>
      </c>
      <c r="G1629" s="194">
        <v>112.25</v>
      </c>
      <c r="H1629" s="194">
        <v>2223.5</v>
      </c>
      <c r="I1629" s="194">
        <v>2111.25</v>
      </c>
      <c r="J1629" s="194">
        <v>112.25</v>
      </c>
    </row>
    <row r="1630" spans="1:10">
      <c r="A1630" s="195">
        <v>7317</v>
      </c>
      <c r="B1630" s="195">
        <v>2799.17</v>
      </c>
      <c r="C1630" s="195">
        <v>2575.25</v>
      </c>
      <c r="D1630" s="195">
        <v>223.92</v>
      </c>
      <c r="E1630" s="195">
        <v>2192.08</v>
      </c>
      <c r="F1630" s="195">
        <v>2079.92</v>
      </c>
      <c r="G1630" s="195">
        <v>112.17</v>
      </c>
      <c r="H1630" s="195">
        <v>2225.75</v>
      </c>
      <c r="I1630" s="195">
        <v>2113.58</v>
      </c>
      <c r="J1630" s="195">
        <v>112.17</v>
      </c>
    </row>
    <row r="1631" spans="1:10">
      <c r="A1631" s="194">
        <v>7321.5</v>
      </c>
      <c r="B1631" s="194">
        <v>2801.42</v>
      </c>
      <c r="C1631" s="194">
        <v>2577.75</v>
      </c>
      <c r="D1631" s="194">
        <v>223.67</v>
      </c>
      <c r="E1631" s="194">
        <v>2194.33</v>
      </c>
      <c r="F1631" s="194">
        <v>2082.33</v>
      </c>
      <c r="G1631" s="194">
        <v>112</v>
      </c>
      <c r="H1631" s="194">
        <v>2228</v>
      </c>
      <c r="I1631" s="194">
        <v>2116</v>
      </c>
      <c r="J1631" s="194">
        <v>112</v>
      </c>
    </row>
    <row r="1632" spans="1:10">
      <c r="A1632" s="195">
        <v>7326</v>
      </c>
      <c r="B1632" s="195">
        <v>2803.67</v>
      </c>
      <c r="C1632" s="195">
        <v>2580.33</v>
      </c>
      <c r="D1632" s="195">
        <v>223.33</v>
      </c>
      <c r="E1632" s="195">
        <v>2196.58</v>
      </c>
      <c r="F1632" s="195">
        <v>2084.75</v>
      </c>
      <c r="G1632" s="195">
        <v>111.83</v>
      </c>
      <c r="H1632" s="195">
        <v>2230.25</v>
      </c>
      <c r="I1632" s="195">
        <v>2118.42</v>
      </c>
      <c r="J1632" s="195">
        <v>111.83</v>
      </c>
    </row>
    <row r="1633" spans="1:10">
      <c r="A1633" s="194">
        <v>7330.5</v>
      </c>
      <c r="B1633" s="194">
        <v>2805.83</v>
      </c>
      <c r="C1633" s="194">
        <v>2582.75</v>
      </c>
      <c r="D1633" s="194">
        <v>223.08</v>
      </c>
      <c r="E1633" s="194">
        <v>2198.75</v>
      </c>
      <c r="F1633" s="194">
        <v>2087.08</v>
      </c>
      <c r="G1633" s="194">
        <v>111.67</v>
      </c>
      <c r="H1633" s="194">
        <v>2232.42</v>
      </c>
      <c r="I1633" s="194">
        <v>2120.75</v>
      </c>
      <c r="J1633" s="194">
        <v>111.67</v>
      </c>
    </row>
    <row r="1634" spans="1:10">
      <c r="A1634" s="195">
        <v>7335</v>
      </c>
      <c r="B1634" s="195">
        <v>2808.08</v>
      </c>
      <c r="C1634" s="195">
        <v>2585.33</v>
      </c>
      <c r="D1634" s="195">
        <v>222.75</v>
      </c>
      <c r="E1634" s="195">
        <v>2201</v>
      </c>
      <c r="F1634" s="195">
        <v>2089.42</v>
      </c>
      <c r="G1634" s="195">
        <v>111.58</v>
      </c>
      <c r="H1634" s="195">
        <v>2234.67</v>
      </c>
      <c r="I1634" s="195">
        <v>2123.08</v>
      </c>
      <c r="J1634" s="195">
        <v>111.58</v>
      </c>
    </row>
    <row r="1635" spans="1:10">
      <c r="A1635" s="194">
        <v>7339.5</v>
      </c>
      <c r="B1635" s="194">
        <v>2810.33</v>
      </c>
      <c r="C1635" s="194">
        <v>2587.83</v>
      </c>
      <c r="D1635" s="194">
        <v>222.5</v>
      </c>
      <c r="E1635" s="194">
        <v>2203.25</v>
      </c>
      <c r="F1635" s="194">
        <v>2091.83</v>
      </c>
      <c r="G1635" s="194">
        <v>111.42</v>
      </c>
      <c r="H1635" s="194">
        <v>2236.92</v>
      </c>
      <c r="I1635" s="194">
        <v>2125.5</v>
      </c>
      <c r="J1635" s="194">
        <v>111.42</v>
      </c>
    </row>
    <row r="1636" spans="1:10">
      <c r="A1636" s="195">
        <v>7344</v>
      </c>
      <c r="B1636" s="195">
        <v>2812.5</v>
      </c>
      <c r="C1636" s="195">
        <v>2590.33</v>
      </c>
      <c r="D1636" s="195">
        <v>222.17</v>
      </c>
      <c r="E1636" s="195">
        <v>2205.42</v>
      </c>
      <c r="F1636" s="195">
        <v>2094.17</v>
      </c>
      <c r="G1636" s="195">
        <v>111.25</v>
      </c>
      <c r="H1636" s="195">
        <v>2239.08</v>
      </c>
      <c r="I1636" s="195">
        <v>2127.83</v>
      </c>
      <c r="J1636" s="195">
        <v>111.25</v>
      </c>
    </row>
    <row r="1637" spans="1:10">
      <c r="A1637" s="194">
        <v>7348.5</v>
      </c>
      <c r="B1637" s="194">
        <v>2814.75</v>
      </c>
      <c r="C1637" s="194">
        <v>2592.83</v>
      </c>
      <c r="D1637" s="194">
        <v>221.92</v>
      </c>
      <c r="E1637" s="194">
        <v>2207.67</v>
      </c>
      <c r="F1637" s="194">
        <v>2096.58</v>
      </c>
      <c r="G1637" s="194">
        <v>111.08</v>
      </c>
      <c r="H1637" s="194">
        <v>2241.33</v>
      </c>
      <c r="I1637" s="194">
        <v>2130.25</v>
      </c>
      <c r="J1637" s="194">
        <v>111.08</v>
      </c>
    </row>
    <row r="1638" spans="1:10">
      <c r="A1638" s="195">
        <v>7353</v>
      </c>
      <c r="B1638" s="195">
        <v>2817</v>
      </c>
      <c r="C1638" s="195">
        <v>2595.42</v>
      </c>
      <c r="D1638" s="195">
        <v>221.58</v>
      </c>
      <c r="E1638" s="195">
        <v>2209.92</v>
      </c>
      <c r="F1638" s="195">
        <v>2099</v>
      </c>
      <c r="G1638" s="195">
        <v>110.92</v>
      </c>
      <c r="H1638" s="195">
        <v>2243.58</v>
      </c>
      <c r="I1638" s="195">
        <v>2132.67</v>
      </c>
      <c r="J1638" s="195">
        <v>110.92</v>
      </c>
    </row>
    <row r="1639" spans="1:10">
      <c r="A1639" s="194">
        <v>7357.5</v>
      </c>
      <c r="B1639" s="194">
        <v>2819.25</v>
      </c>
      <c r="C1639" s="194">
        <v>2597.92</v>
      </c>
      <c r="D1639" s="194">
        <v>221.33</v>
      </c>
      <c r="E1639" s="194">
        <v>2212.17</v>
      </c>
      <c r="F1639" s="194">
        <v>2101.33</v>
      </c>
      <c r="G1639" s="194">
        <v>110.83</v>
      </c>
      <c r="H1639" s="194">
        <v>2245.83</v>
      </c>
      <c r="I1639" s="194">
        <v>2135</v>
      </c>
      <c r="J1639" s="194">
        <v>110.83</v>
      </c>
    </row>
    <row r="1640" spans="1:10">
      <c r="A1640" s="195">
        <v>7362</v>
      </c>
      <c r="B1640" s="195">
        <v>2821.42</v>
      </c>
      <c r="C1640" s="195">
        <v>2600.42</v>
      </c>
      <c r="D1640" s="195">
        <v>221</v>
      </c>
      <c r="E1640" s="195">
        <v>2214.33</v>
      </c>
      <c r="F1640" s="195">
        <v>2103.67</v>
      </c>
      <c r="G1640" s="195">
        <v>110.67</v>
      </c>
      <c r="H1640" s="195">
        <v>2248</v>
      </c>
      <c r="I1640" s="195">
        <v>2137.33</v>
      </c>
      <c r="J1640" s="195">
        <v>110.67</v>
      </c>
    </row>
    <row r="1641" spans="1:10">
      <c r="A1641" s="194">
        <v>7366.5</v>
      </c>
      <c r="B1641" s="194">
        <v>2823.67</v>
      </c>
      <c r="C1641" s="194">
        <v>2602.92</v>
      </c>
      <c r="D1641" s="194">
        <v>220.75</v>
      </c>
      <c r="E1641" s="194">
        <v>2216.58</v>
      </c>
      <c r="F1641" s="194">
        <v>2106.08</v>
      </c>
      <c r="G1641" s="194">
        <v>110.5</v>
      </c>
      <c r="H1641" s="194">
        <v>2250.25</v>
      </c>
      <c r="I1641" s="194">
        <v>2139.75</v>
      </c>
      <c r="J1641" s="194">
        <v>110.5</v>
      </c>
    </row>
    <row r="1642" spans="1:10">
      <c r="A1642" s="195">
        <v>7371</v>
      </c>
      <c r="B1642" s="195">
        <v>2825.92</v>
      </c>
      <c r="C1642" s="195">
        <v>2605.5</v>
      </c>
      <c r="D1642" s="195">
        <v>220.42</v>
      </c>
      <c r="E1642" s="195">
        <v>2218.83</v>
      </c>
      <c r="F1642" s="195">
        <v>2108.5</v>
      </c>
      <c r="G1642" s="195">
        <v>110.33</v>
      </c>
      <c r="H1642" s="195">
        <v>2252.5</v>
      </c>
      <c r="I1642" s="195">
        <v>2142.17</v>
      </c>
      <c r="J1642" s="195">
        <v>110.33</v>
      </c>
    </row>
    <row r="1643" spans="1:10">
      <c r="A1643" s="194">
        <v>7375.5</v>
      </c>
      <c r="B1643" s="194">
        <v>2828.17</v>
      </c>
      <c r="C1643" s="194">
        <v>2608</v>
      </c>
      <c r="D1643" s="194">
        <v>220.17</v>
      </c>
      <c r="E1643" s="194">
        <v>2221.08</v>
      </c>
      <c r="F1643" s="194">
        <v>2110.83</v>
      </c>
      <c r="G1643" s="194">
        <v>110.25</v>
      </c>
      <c r="H1643" s="194">
        <v>2254.75</v>
      </c>
      <c r="I1643" s="194">
        <v>2144.5</v>
      </c>
      <c r="J1643" s="194">
        <v>110.25</v>
      </c>
    </row>
    <row r="1644" spans="1:10">
      <c r="A1644" s="195">
        <v>7380</v>
      </c>
      <c r="B1644" s="195">
        <v>2830.33</v>
      </c>
      <c r="C1644" s="195">
        <v>2610.5</v>
      </c>
      <c r="D1644" s="195">
        <v>219.83</v>
      </c>
      <c r="E1644" s="195">
        <v>2223.25</v>
      </c>
      <c r="F1644" s="195">
        <v>2113.17</v>
      </c>
      <c r="G1644" s="195">
        <v>110.08</v>
      </c>
      <c r="H1644" s="195">
        <v>2256.92</v>
      </c>
      <c r="I1644" s="195">
        <v>2146.83</v>
      </c>
      <c r="J1644" s="195">
        <v>110.08</v>
      </c>
    </row>
    <row r="1645" spans="1:10">
      <c r="A1645" s="194">
        <v>7384.5</v>
      </c>
      <c r="B1645" s="194">
        <v>2832.58</v>
      </c>
      <c r="C1645" s="194">
        <v>2613</v>
      </c>
      <c r="D1645" s="194">
        <v>219.58</v>
      </c>
      <c r="E1645" s="194">
        <v>2225.5</v>
      </c>
      <c r="F1645" s="194">
        <v>2115.58</v>
      </c>
      <c r="G1645" s="194">
        <v>109.92</v>
      </c>
      <c r="H1645" s="194">
        <v>2259.17</v>
      </c>
      <c r="I1645" s="194">
        <v>2149.25</v>
      </c>
      <c r="J1645" s="194">
        <v>109.92</v>
      </c>
    </row>
    <row r="1646" spans="1:10">
      <c r="A1646" s="195">
        <v>7389</v>
      </c>
      <c r="B1646" s="195">
        <v>2834.83</v>
      </c>
      <c r="C1646" s="195">
        <v>2615.58</v>
      </c>
      <c r="D1646" s="195">
        <v>219.25</v>
      </c>
      <c r="E1646" s="195">
        <v>2227.75</v>
      </c>
      <c r="F1646" s="195">
        <v>2118</v>
      </c>
      <c r="G1646" s="195">
        <v>109.75</v>
      </c>
      <c r="H1646" s="195">
        <v>2261.42</v>
      </c>
      <c r="I1646" s="195">
        <v>2151.67</v>
      </c>
      <c r="J1646" s="195">
        <v>109.75</v>
      </c>
    </row>
    <row r="1647" spans="1:10">
      <c r="A1647" s="194">
        <v>7393.5</v>
      </c>
      <c r="B1647" s="194">
        <v>2837</v>
      </c>
      <c r="C1647" s="194">
        <v>2618</v>
      </c>
      <c r="D1647" s="194">
        <v>219</v>
      </c>
      <c r="E1647" s="194">
        <v>2229.92</v>
      </c>
      <c r="F1647" s="194">
        <v>2120.25</v>
      </c>
      <c r="G1647" s="194">
        <v>109.67</v>
      </c>
      <c r="H1647" s="194">
        <v>2263.58</v>
      </c>
      <c r="I1647" s="194">
        <v>2153.92</v>
      </c>
      <c r="J1647" s="194">
        <v>109.67</v>
      </c>
    </row>
    <row r="1648" spans="1:10">
      <c r="A1648" s="195">
        <v>7398</v>
      </c>
      <c r="B1648" s="195">
        <v>2839.25</v>
      </c>
      <c r="C1648" s="195">
        <v>2620.58</v>
      </c>
      <c r="D1648" s="195">
        <v>218.67</v>
      </c>
      <c r="E1648" s="195">
        <v>2232.17</v>
      </c>
      <c r="F1648" s="195">
        <v>2122.67</v>
      </c>
      <c r="G1648" s="195">
        <v>109.5</v>
      </c>
      <c r="H1648" s="195">
        <v>2265.83</v>
      </c>
      <c r="I1648" s="195">
        <v>2156.33</v>
      </c>
      <c r="J1648" s="195">
        <v>109.5</v>
      </c>
    </row>
    <row r="1649" spans="1:10">
      <c r="A1649" s="194">
        <v>7402.5</v>
      </c>
      <c r="B1649" s="194">
        <v>2841.5</v>
      </c>
      <c r="C1649" s="194">
        <v>2623.08</v>
      </c>
      <c r="D1649" s="194">
        <v>218.42</v>
      </c>
      <c r="E1649" s="194">
        <v>2234.42</v>
      </c>
      <c r="F1649" s="194">
        <v>2125.08</v>
      </c>
      <c r="G1649" s="194">
        <v>109.33</v>
      </c>
      <c r="H1649" s="194">
        <v>2268.08</v>
      </c>
      <c r="I1649" s="194">
        <v>2158.75</v>
      </c>
      <c r="J1649" s="194">
        <v>109.33</v>
      </c>
    </row>
    <row r="1650" spans="1:10">
      <c r="A1650" s="195">
        <v>7407</v>
      </c>
      <c r="B1650" s="195">
        <v>2843.75</v>
      </c>
      <c r="C1650" s="195">
        <v>2625.67</v>
      </c>
      <c r="D1650" s="195">
        <v>218.08</v>
      </c>
      <c r="E1650" s="195">
        <v>2236.67</v>
      </c>
      <c r="F1650" s="195">
        <v>2127.5</v>
      </c>
      <c r="G1650" s="195">
        <v>109.17</v>
      </c>
      <c r="H1650" s="195">
        <v>2270.33</v>
      </c>
      <c r="I1650" s="195">
        <v>2161.17</v>
      </c>
      <c r="J1650" s="195">
        <v>109.17</v>
      </c>
    </row>
    <row r="1651" spans="1:10">
      <c r="A1651" s="194">
        <v>7411.5</v>
      </c>
      <c r="B1651" s="194">
        <v>2845.92</v>
      </c>
      <c r="C1651" s="194">
        <v>2628.08</v>
      </c>
      <c r="D1651" s="194">
        <v>217.83</v>
      </c>
      <c r="E1651" s="194">
        <v>2238.83</v>
      </c>
      <c r="F1651" s="194">
        <v>2129.75</v>
      </c>
      <c r="G1651" s="194">
        <v>109.08</v>
      </c>
      <c r="H1651" s="194">
        <v>2272.5</v>
      </c>
      <c r="I1651" s="194">
        <v>2163.42</v>
      </c>
      <c r="J1651" s="194">
        <v>109.08</v>
      </c>
    </row>
    <row r="1652" spans="1:10">
      <c r="A1652" s="195">
        <v>7416</v>
      </c>
      <c r="B1652" s="195">
        <v>2848.17</v>
      </c>
      <c r="C1652" s="195">
        <v>2630.67</v>
      </c>
      <c r="D1652" s="195">
        <v>217.5</v>
      </c>
      <c r="E1652" s="195">
        <v>2241.08</v>
      </c>
      <c r="F1652" s="195">
        <v>2132.17</v>
      </c>
      <c r="G1652" s="195">
        <v>108.92</v>
      </c>
      <c r="H1652" s="195">
        <v>2274.75</v>
      </c>
      <c r="I1652" s="195">
        <v>2165.83</v>
      </c>
      <c r="J1652" s="195">
        <v>108.92</v>
      </c>
    </row>
    <row r="1653" spans="1:10">
      <c r="A1653" s="194">
        <v>7420.5</v>
      </c>
      <c r="B1653" s="194">
        <v>2850.42</v>
      </c>
      <c r="C1653" s="194">
        <v>2633.17</v>
      </c>
      <c r="D1653" s="194">
        <v>217.25</v>
      </c>
      <c r="E1653" s="194">
        <v>2243.33</v>
      </c>
      <c r="F1653" s="194">
        <v>2134.58</v>
      </c>
      <c r="G1653" s="194">
        <v>108.75</v>
      </c>
      <c r="H1653" s="194">
        <v>2277</v>
      </c>
      <c r="I1653" s="194">
        <v>2168.25</v>
      </c>
      <c r="J1653" s="194">
        <v>108.75</v>
      </c>
    </row>
    <row r="1654" spans="1:10">
      <c r="A1654" s="195">
        <v>7425</v>
      </c>
      <c r="B1654" s="195">
        <v>2852.67</v>
      </c>
      <c r="C1654" s="195">
        <v>2635.75</v>
      </c>
      <c r="D1654" s="195">
        <v>216.92</v>
      </c>
      <c r="E1654" s="195">
        <v>2245.58</v>
      </c>
      <c r="F1654" s="195">
        <v>2137</v>
      </c>
      <c r="G1654" s="195">
        <v>108.58</v>
      </c>
      <c r="H1654" s="195">
        <v>2279.25</v>
      </c>
      <c r="I1654" s="195">
        <v>2170.67</v>
      </c>
      <c r="J1654" s="195">
        <v>108.58</v>
      </c>
    </row>
    <row r="1655" spans="1:10">
      <c r="A1655" s="194">
        <v>7429.5</v>
      </c>
      <c r="B1655" s="194">
        <v>2854.83</v>
      </c>
      <c r="C1655" s="194">
        <v>2638.25</v>
      </c>
      <c r="D1655" s="194">
        <v>216.58</v>
      </c>
      <c r="E1655" s="194">
        <v>2247.75</v>
      </c>
      <c r="F1655" s="194">
        <v>2139.25</v>
      </c>
      <c r="G1655" s="194">
        <v>108.5</v>
      </c>
      <c r="H1655" s="194">
        <v>2281.42</v>
      </c>
      <c r="I1655" s="194">
        <v>2172.92</v>
      </c>
      <c r="J1655" s="194">
        <v>108.5</v>
      </c>
    </row>
    <row r="1656" spans="1:10">
      <c r="A1656" s="195">
        <v>7434</v>
      </c>
      <c r="B1656" s="195">
        <v>2857.08</v>
      </c>
      <c r="C1656" s="195">
        <v>2640.75</v>
      </c>
      <c r="D1656" s="195">
        <v>216.33</v>
      </c>
      <c r="E1656" s="195">
        <v>2250</v>
      </c>
      <c r="F1656" s="195">
        <v>2141.67</v>
      </c>
      <c r="G1656" s="195">
        <v>108.33</v>
      </c>
      <c r="H1656" s="195">
        <v>2283.67</v>
      </c>
      <c r="I1656" s="195">
        <v>2175.33</v>
      </c>
      <c r="J1656" s="195">
        <v>108.33</v>
      </c>
    </row>
    <row r="1657" spans="1:10">
      <c r="A1657" s="194">
        <v>7438.5</v>
      </c>
      <c r="B1657" s="194">
        <v>2859.33</v>
      </c>
      <c r="C1657" s="194">
        <v>2643.33</v>
      </c>
      <c r="D1657" s="194">
        <v>216</v>
      </c>
      <c r="E1657" s="194">
        <v>2252.25</v>
      </c>
      <c r="F1657" s="194">
        <v>2144.08</v>
      </c>
      <c r="G1657" s="194">
        <v>108.17</v>
      </c>
      <c r="H1657" s="194">
        <v>2285.92</v>
      </c>
      <c r="I1657" s="194">
        <v>2177.75</v>
      </c>
      <c r="J1657" s="194">
        <v>108.17</v>
      </c>
    </row>
    <row r="1658" spans="1:10">
      <c r="A1658" s="195">
        <v>7443</v>
      </c>
      <c r="B1658" s="195">
        <v>2861.58</v>
      </c>
      <c r="C1658" s="195">
        <v>2645.83</v>
      </c>
      <c r="D1658" s="195">
        <v>215.75</v>
      </c>
      <c r="E1658" s="195">
        <v>2254.5</v>
      </c>
      <c r="F1658" s="195">
        <v>2146.5</v>
      </c>
      <c r="G1658" s="195">
        <v>108</v>
      </c>
      <c r="H1658" s="195">
        <v>2288.17</v>
      </c>
      <c r="I1658" s="195">
        <v>2180.17</v>
      </c>
      <c r="J1658" s="195">
        <v>108</v>
      </c>
    </row>
    <row r="1659" spans="1:10">
      <c r="A1659" s="194">
        <v>7447.5</v>
      </c>
      <c r="B1659" s="194">
        <v>2863.75</v>
      </c>
      <c r="C1659" s="194">
        <v>2648.33</v>
      </c>
      <c r="D1659" s="194">
        <v>215.42</v>
      </c>
      <c r="E1659" s="194">
        <v>2256.67</v>
      </c>
      <c r="F1659" s="194">
        <v>2148.75</v>
      </c>
      <c r="G1659" s="194">
        <v>107.92</v>
      </c>
      <c r="H1659" s="194">
        <v>2290.33</v>
      </c>
      <c r="I1659" s="194">
        <v>2182.42</v>
      </c>
      <c r="J1659" s="194">
        <v>107.92</v>
      </c>
    </row>
    <row r="1660" spans="1:10">
      <c r="A1660" s="195">
        <v>7452</v>
      </c>
      <c r="B1660" s="195">
        <v>2866</v>
      </c>
      <c r="C1660" s="195">
        <v>2650.83</v>
      </c>
      <c r="D1660" s="195">
        <v>215.17</v>
      </c>
      <c r="E1660" s="195">
        <v>2258.92</v>
      </c>
      <c r="F1660" s="195">
        <v>2151.17</v>
      </c>
      <c r="G1660" s="195">
        <v>107.75</v>
      </c>
      <c r="H1660" s="195">
        <v>2292.58</v>
      </c>
      <c r="I1660" s="195">
        <v>2184.83</v>
      </c>
      <c r="J1660" s="195">
        <v>107.75</v>
      </c>
    </row>
    <row r="1661" spans="1:10">
      <c r="A1661" s="194">
        <v>7456.5</v>
      </c>
      <c r="B1661" s="194">
        <v>2868.25</v>
      </c>
      <c r="C1661" s="194">
        <v>2653.42</v>
      </c>
      <c r="D1661" s="194">
        <v>214.83</v>
      </c>
      <c r="E1661" s="194">
        <v>2261.17</v>
      </c>
      <c r="F1661" s="194">
        <v>2153.58</v>
      </c>
      <c r="G1661" s="194">
        <v>107.58</v>
      </c>
      <c r="H1661" s="194">
        <v>2294.83</v>
      </c>
      <c r="I1661" s="194">
        <v>2187.25</v>
      </c>
      <c r="J1661" s="194">
        <v>107.58</v>
      </c>
    </row>
    <row r="1662" spans="1:10">
      <c r="A1662" s="195">
        <v>7461</v>
      </c>
      <c r="B1662" s="195">
        <v>2870.42</v>
      </c>
      <c r="C1662" s="195">
        <v>2655.83</v>
      </c>
      <c r="D1662" s="195">
        <v>214.58</v>
      </c>
      <c r="E1662" s="195">
        <v>2263.33</v>
      </c>
      <c r="F1662" s="195">
        <v>2155.92</v>
      </c>
      <c r="G1662" s="195">
        <v>107.42</v>
      </c>
      <c r="H1662" s="195">
        <v>2297</v>
      </c>
      <c r="I1662" s="195">
        <v>2189.58</v>
      </c>
      <c r="J1662" s="195">
        <v>107.42</v>
      </c>
    </row>
    <row r="1663" spans="1:10">
      <c r="A1663" s="194">
        <v>7465.5</v>
      </c>
      <c r="B1663" s="194">
        <v>2872.67</v>
      </c>
      <c r="C1663" s="194">
        <v>2658.42</v>
      </c>
      <c r="D1663" s="194">
        <v>214.25</v>
      </c>
      <c r="E1663" s="194">
        <v>2265.58</v>
      </c>
      <c r="F1663" s="194">
        <v>2158.25</v>
      </c>
      <c r="G1663" s="194">
        <v>107.33</v>
      </c>
      <c r="H1663" s="194">
        <v>2299.25</v>
      </c>
      <c r="I1663" s="194">
        <v>2191.92</v>
      </c>
      <c r="J1663" s="194">
        <v>107.33</v>
      </c>
    </row>
    <row r="1664" spans="1:10">
      <c r="A1664" s="195">
        <v>7470</v>
      </c>
      <c r="B1664" s="195">
        <v>2874.92</v>
      </c>
      <c r="C1664" s="195">
        <v>2660.92</v>
      </c>
      <c r="D1664" s="195">
        <v>214</v>
      </c>
      <c r="E1664" s="195">
        <v>2267.83</v>
      </c>
      <c r="F1664" s="195">
        <v>2160.67</v>
      </c>
      <c r="G1664" s="195">
        <v>107.17</v>
      </c>
      <c r="H1664" s="195">
        <v>2301.5</v>
      </c>
      <c r="I1664" s="195">
        <v>2194.33</v>
      </c>
      <c r="J1664" s="195">
        <v>107.17</v>
      </c>
    </row>
    <row r="1665" spans="1:10">
      <c r="A1665" s="194">
        <v>7474.5</v>
      </c>
      <c r="B1665" s="194">
        <v>2877.17</v>
      </c>
      <c r="C1665" s="194">
        <v>2663.5</v>
      </c>
      <c r="D1665" s="194">
        <v>213.67</v>
      </c>
      <c r="E1665" s="194">
        <v>2270.08</v>
      </c>
      <c r="F1665" s="194">
        <v>2163.08</v>
      </c>
      <c r="G1665" s="194">
        <v>107</v>
      </c>
      <c r="H1665" s="194">
        <v>2303.75</v>
      </c>
      <c r="I1665" s="194">
        <v>2196.75</v>
      </c>
      <c r="J1665" s="194">
        <v>107</v>
      </c>
    </row>
    <row r="1666" spans="1:10">
      <c r="A1666" s="195">
        <v>7479</v>
      </c>
      <c r="B1666" s="195">
        <v>2879.33</v>
      </c>
      <c r="C1666" s="195">
        <v>2665.92</v>
      </c>
      <c r="D1666" s="195">
        <v>213.42</v>
      </c>
      <c r="E1666" s="195">
        <v>2272.25</v>
      </c>
      <c r="F1666" s="195">
        <v>2165.42</v>
      </c>
      <c r="G1666" s="195">
        <v>106.83</v>
      </c>
      <c r="H1666" s="195">
        <v>2305.92</v>
      </c>
      <c r="I1666" s="195">
        <v>2199.08</v>
      </c>
      <c r="J1666" s="195">
        <v>106.83</v>
      </c>
    </row>
    <row r="1667" spans="1:10">
      <c r="A1667" s="194">
        <v>7483.5</v>
      </c>
      <c r="B1667" s="194">
        <v>2881.58</v>
      </c>
      <c r="C1667" s="194">
        <v>2668.5</v>
      </c>
      <c r="D1667" s="194">
        <v>213.08</v>
      </c>
      <c r="E1667" s="194">
        <v>2274.5</v>
      </c>
      <c r="F1667" s="194">
        <v>2167.83</v>
      </c>
      <c r="G1667" s="194">
        <v>106.67</v>
      </c>
      <c r="H1667" s="194">
        <v>2308.17</v>
      </c>
      <c r="I1667" s="194">
        <v>2201.5</v>
      </c>
      <c r="J1667" s="194">
        <v>106.67</v>
      </c>
    </row>
    <row r="1668" spans="1:10">
      <c r="A1668" s="195">
        <v>7488</v>
      </c>
      <c r="B1668" s="195">
        <v>2883.83</v>
      </c>
      <c r="C1668" s="195">
        <v>2671</v>
      </c>
      <c r="D1668" s="195">
        <v>212.83</v>
      </c>
      <c r="E1668" s="195">
        <v>2276.75</v>
      </c>
      <c r="F1668" s="195">
        <v>2170.17</v>
      </c>
      <c r="G1668" s="195">
        <v>106.58</v>
      </c>
      <c r="H1668" s="195">
        <v>2310.42</v>
      </c>
      <c r="I1668" s="195">
        <v>2203.83</v>
      </c>
      <c r="J1668" s="195">
        <v>106.58</v>
      </c>
    </row>
    <row r="1669" spans="1:10">
      <c r="A1669" s="194">
        <v>7492.5</v>
      </c>
      <c r="B1669" s="194">
        <v>2886.08</v>
      </c>
      <c r="C1669" s="194">
        <v>2673.58</v>
      </c>
      <c r="D1669" s="194">
        <v>212.5</v>
      </c>
      <c r="E1669" s="194">
        <v>2279</v>
      </c>
      <c r="F1669" s="194">
        <v>2172.58</v>
      </c>
      <c r="G1669" s="194">
        <v>106.42</v>
      </c>
      <c r="H1669" s="194">
        <v>2312.67</v>
      </c>
      <c r="I1669" s="194">
        <v>2206.25</v>
      </c>
      <c r="J1669" s="194">
        <v>106.42</v>
      </c>
    </row>
    <row r="1670" spans="1:10">
      <c r="A1670" s="195">
        <v>7497</v>
      </c>
      <c r="B1670" s="195">
        <v>2888.25</v>
      </c>
      <c r="C1670" s="195">
        <v>2676</v>
      </c>
      <c r="D1670" s="195">
        <v>212.25</v>
      </c>
      <c r="E1670" s="195">
        <v>2281.17</v>
      </c>
      <c r="F1670" s="195">
        <v>2174.92</v>
      </c>
      <c r="G1670" s="195">
        <v>106.25</v>
      </c>
      <c r="H1670" s="195">
        <v>2314.83</v>
      </c>
      <c r="I1670" s="195">
        <v>2208.58</v>
      </c>
      <c r="J1670" s="195">
        <v>106.25</v>
      </c>
    </row>
    <row r="1671" spans="1:10">
      <c r="A1671" s="194">
        <v>7501.5</v>
      </c>
      <c r="B1671" s="194">
        <v>2890.5</v>
      </c>
      <c r="C1671" s="194">
        <v>2678.58</v>
      </c>
      <c r="D1671" s="194">
        <v>211.92</v>
      </c>
      <c r="E1671" s="194">
        <v>2283.42</v>
      </c>
      <c r="F1671" s="194">
        <v>2177.33</v>
      </c>
      <c r="G1671" s="194">
        <v>106.08</v>
      </c>
      <c r="H1671" s="194">
        <v>2317.08</v>
      </c>
      <c r="I1671" s="194">
        <v>2211</v>
      </c>
      <c r="J1671" s="194">
        <v>106.08</v>
      </c>
    </row>
    <row r="1672" spans="1:10">
      <c r="A1672" s="195">
        <v>7506</v>
      </c>
      <c r="B1672" s="195">
        <v>2892.75</v>
      </c>
      <c r="C1672" s="195">
        <v>2681.08</v>
      </c>
      <c r="D1672" s="195">
        <v>211.67</v>
      </c>
      <c r="E1672" s="195">
        <v>2285.67</v>
      </c>
      <c r="F1672" s="195">
        <v>2179.67</v>
      </c>
      <c r="G1672" s="195">
        <v>106</v>
      </c>
      <c r="H1672" s="195">
        <v>2319.33</v>
      </c>
      <c r="I1672" s="195">
        <v>2213.33</v>
      </c>
      <c r="J1672" s="195">
        <v>106</v>
      </c>
    </row>
    <row r="1673" spans="1:10">
      <c r="A1673" s="194">
        <v>7510.5</v>
      </c>
      <c r="B1673" s="194">
        <v>2894.92</v>
      </c>
      <c r="C1673" s="194">
        <v>2683.58</v>
      </c>
      <c r="D1673" s="194">
        <v>211.33</v>
      </c>
      <c r="E1673" s="194">
        <v>2287.83</v>
      </c>
      <c r="F1673" s="194">
        <v>2182</v>
      </c>
      <c r="G1673" s="194">
        <v>105.83</v>
      </c>
      <c r="H1673" s="194">
        <v>2321.5</v>
      </c>
      <c r="I1673" s="194">
        <v>2215.67</v>
      </c>
      <c r="J1673" s="194">
        <v>105.83</v>
      </c>
    </row>
    <row r="1674" spans="1:10">
      <c r="A1674" s="195">
        <v>7515</v>
      </c>
      <c r="B1674" s="195">
        <v>2897.17</v>
      </c>
      <c r="C1674" s="195">
        <v>2686.08</v>
      </c>
      <c r="D1674" s="195">
        <v>211.08</v>
      </c>
      <c r="E1674" s="195">
        <v>2290.08</v>
      </c>
      <c r="F1674" s="195">
        <v>2184.42</v>
      </c>
      <c r="G1674" s="195">
        <v>105.67</v>
      </c>
      <c r="H1674" s="195">
        <v>2323.75</v>
      </c>
      <c r="I1674" s="195">
        <v>2218.08</v>
      </c>
      <c r="J1674" s="195">
        <v>105.67</v>
      </c>
    </row>
    <row r="1675" spans="1:10">
      <c r="A1675" s="194">
        <v>7519.5</v>
      </c>
      <c r="B1675" s="194">
        <v>2899.42</v>
      </c>
      <c r="C1675" s="194">
        <v>2688.67</v>
      </c>
      <c r="D1675" s="194">
        <v>210.75</v>
      </c>
      <c r="E1675" s="194">
        <v>2292.33</v>
      </c>
      <c r="F1675" s="194">
        <v>2186.83</v>
      </c>
      <c r="G1675" s="194">
        <v>105.5</v>
      </c>
      <c r="H1675" s="194">
        <v>2326</v>
      </c>
      <c r="I1675" s="194">
        <v>2220.5</v>
      </c>
      <c r="J1675" s="194">
        <v>105.5</v>
      </c>
    </row>
    <row r="1676" spans="1:10">
      <c r="A1676" s="195">
        <v>7524</v>
      </c>
      <c r="B1676" s="195">
        <v>2901.67</v>
      </c>
      <c r="C1676" s="195">
        <v>2691.17</v>
      </c>
      <c r="D1676" s="195">
        <v>210.5</v>
      </c>
      <c r="E1676" s="195">
        <v>2294.58</v>
      </c>
      <c r="F1676" s="195">
        <v>2189.17</v>
      </c>
      <c r="G1676" s="195">
        <v>105.42</v>
      </c>
      <c r="H1676" s="195">
        <v>2328.25</v>
      </c>
      <c r="I1676" s="195">
        <v>2222.83</v>
      </c>
      <c r="J1676" s="195">
        <v>105.42</v>
      </c>
    </row>
    <row r="1677" spans="1:10">
      <c r="A1677" s="194">
        <v>7528.5</v>
      </c>
      <c r="B1677" s="194">
        <v>2903.83</v>
      </c>
      <c r="C1677" s="194">
        <v>2693.67</v>
      </c>
      <c r="D1677" s="194">
        <v>210.17</v>
      </c>
      <c r="E1677" s="194">
        <v>2296.75</v>
      </c>
      <c r="F1677" s="194">
        <v>2191.5</v>
      </c>
      <c r="G1677" s="194">
        <v>105.25</v>
      </c>
      <c r="H1677" s="194">
        <v>2330.42</v>
      </c>
      <c r="I1677" s="194">
        <v>2225.17</v>
      </c>
      <c r="J1677" s="194">
        <v>105.25</v>
      </c>
    </row>
    <row r="1678" spans="1:10">
      <c r="A1678" s="195">
        <v>7533</v>
      </c>
      <c r="B1678" s="195">
        <v>2906.08</v>
      </c>
      <c r="C1678" s="195">
        <v>2696.17</v>
      </c>
      <c r="D1678" s="195">
        <v>209.92</v>
      </c>
      <c r="E1678" s="195">
        <v>2299</v>
      </c>
      <c r="F1678" s="195">
        <v>2193.92</v>
      </c>
      <c r="G1678" s="195">
        <v>105.08</v>
      </c>
      <c r="H1678" s="195">
        <v>2332.67</v>
      </c>
      <c r="I1678" s="195">
        <v>2227.58</v>
      </c>
      <c r="J1678" s="195">
        <v>105.08</v>
      </c>
    </row>
    <row r="1679" spans="1:10">
      <c r="A1679" s="194">
        <v>7537.5</v>
      </c>
      <c r="B1679" s="194">
        <v>2908.33</v>
      </c>
      <c r="C1679" s="194">
        <v>2698.75</v>
      </c>
      <c r="D1679" s="194">
        <v>209.58</v>
      </c>
      <c r="E1679" s="194">
        <v>2301.25</v>
      </c>
      <c r="F1679" s="194">
        <v>2196.33</v>
      </c>
      <c r="G1679" s="194">
        <v>104.92</v>
      </c>
      <c r="H1679" s="194">
        <v>2334.92</v>
      </c>
      <c r="I1679" s="194">
        <v>2230</v>
      </c>
      <c r="J1679" s="194">
        <v>104.92</v>
      </c>
    </row>
    <row r="1680" spans="1:10">
      <c r="A1680" s="195">
        <v>7542</v>
      </c>
      <c r="B1680" s="195">
        <v>2910.58</v>
      </c>
      <c r="C1680" s="195">
        <v>2701.25</v>
      </c>
      <c r="D1680" s="195">
        <v>209.33</v>
      </c>
      <c r="E1680" s="195">
        <v>2303.5</v>
      </c>
      <c r="F1680" s="195">
        <v>2198.67</v>
      </c>
      <c r="G1680" s="195">
        <v>104.83</v>
      </c>
      <c r="H1680" s="195">
        <v>2337.17</v>
      </c>
      <c r="I1680" s="195">
        <v>2232.33</v>
      </c>
      <c r="J1680" s="195">
        <v>104.83</v>
      </c>
    </row>
    <row r="1681" spans="1:10">
      <c r="A1681" s="194">
        <v>7546.5</v>
      </c>
      <c r="B1681" s="194">
        <v>2912.75</v>
      </c>
      <c r="C1681" s="194">
        <v>2703.75</v>
      </c>
      <c r="D1681" s="194">
        <v>209</v>
      </c>
      <c r="E1681" s="194">
        <v>2305.67</v>
      </c>
      <c r="F1681" s="194">
        <v>2201</v>
      </c>
      <c r="G1681" s="194">
        <v>104.67</v>
      </c>
      <c r="H1681" s="194">
        <v>2339.33</v>
      </c>
      <c r="I1681" s="194">
        <v>2234.67</v>
      </c>
      <c r="J1681" s="194">
        <v>104.67</v>
      </c>
    </row>
    <row r="1682" spans="1:10">
      <c r="A1682" s="195">
        <v>7551</v>
      </c>
      <c r="B1682" s="195">
        <v>2915</v>
      </c>
      <c r="C1682" s="195">
        <v>2706.25</v>
      </c>
      <c r="D1682" s="195">
        <v>208.75</v>
      </c>
      <c r="E1682" s="195">
        <v>2307.92</v>
      </c>
      <c r="F1682" s="195">
        <v>2203.42</v>
      </c>
      <c r="G1682" s="195">
        <v>104.5</v>
      </c>
      <c r="H1682" s="195">
        <v>2341.58</v>
      </c>
      <c r="I1682" s="195">
        <v>2237.08</v>
      </c>
      <c r="J1682" s="195">
        <v>104.5</v>
      </c>
    </row>
    <row r="1683" spans="1:10">
      <c r="A1683" s="194">
        <v>7555.5</v>
      </c>
      <c r="B1683" s="194">
        <v>2917.25</v>
      </c>
      <c r="C1683" s="194">
        <v>2708.83</v>
      </c>
      <c r="D1683" s="194">
        <v>208.42</v>
      </c>
      <c r="E1683" s="194">
        <v>2310.17</v>
      </c>
      <c r="F1683" s="194">
        <v>2205.83</v>
      </c>
      <c r="G1683" s="194">
        <v>104.33</v>
      </c>
      <c r="H1683" s="194">
        <v>2343.83</v>
      </c>
      <c r="I1683" s="194">
        <v>2239.5</v>
      </c>
      <c r="J1683" s="194">
        <v>104.33</v>
      </c>
    </row>
    <row r="1684" spans="1:10">
      <c r="A1684" s="195">
        <v>7560</v>
      </c>
      <c r="B1684" s="195">
        <v>2919.42</v>
      </c>
      <c r="C1684" s="195">
        <v>2711.25</v>
      </c>
      <c r="D1684" s="195">
        <v>208.17</v>
      </c>
      <c r="E1684" s="195">
        <v>2312.33</v>
      </c>
      <c r="F1684" s="195">
        <v>2208.08</v>
      </c>
      <c r="G1684" s="195">
        <v>104.25</v>
      </c>
      <c r="H1684" s="195">
        <v>2346</v>
      </c>
      <c r="I1684" s="195">
        <v>2241.75</v>
      </c>
      <c r="J1684" s="195">
        <v>104.25</v>
      </c>
    </row>
    <row r="1685" spans="1:10">
      <c r="A1685" s="194">
        <v>7564.5</v>
      </c>
      <c r="B1685" s="194">
        <v>2921.67</v>
      </c>
      <c r="C1685" s="194">
        <v>2713.83</v>
      </c>
      <c r="D1685" s="194">
        <v>207.83</v>
      </c>
      <c r="E1685" s="194">
        <v>2314.58</v>
      </c>
      <c r="F1685" s="194">
        <v>2210.5</v>
      </c>
      <c r="G1685" s="194">
        <v>104.08</v>
      </c>
      <c r="H1685" s="194">
        <v>2348.25</v>
      </c>
      <c r="I1685" s="194">
        <v>2244.17</v>
      </c>
      <c r="J1685" s="194">
        <v>104.08</v>
      </c>
    </row>
    <row r="1686" spans="1:10">
      <c r="A1686" s="195">
        <v>7569</v>
      </c>
      <c r="B1686" s="195">
        <v>2923.92</v>
      </c>
      <c r="C1686" s="195">
        <v>2716.33</v>
      </c>
      <c r="D1686" s="195">
        <v>207.58</v>
      </c>
      <c r="E1686" s="195">
        <v>2316.83</v>
      </c>
      <c r="F1686" s="195">
        <v>2212.92</v>
      </c>
      <c r="G1686" s="195">
        <v>103.92</v>
      </c>
      <c r="H1686" s="195">
        <v>2350.5</v>
      </c>
      <c r="I1686" s="195">
        <v>2246.58</v>
      </c>
      <c r="J1686" s="195">
        <v>103.92</v>
      </c>
    </row>
    <row r="1687" spans="1:10">
      <c r="A1687" s="194">
        <v>7573.5</v>
      </c>
      <c r="B1687" s="194">
        <v>2926.17</v>
      </c>
      <c r="C1687" s="194">
        <v>2718.92</v>
      </c>
      <c r="D1687" s="194">
        <v>207.25</v>
      </c>
      <c r="E1687" s="194">
        <v>2319.08</v>
      </c>
      <c r="F1687" s="194">
        <v>2215.33</v>
      </c>
      <c r="G1687" s="194">
        <v>103.75</v>
      </c>
      <c r="H1687" s="194">
        <v>2352.75</v>
      </c>
      <c r="I1687" s="194">
        <v>2249</v>
      </c>
      <c r="J1687" s="194">
        <v>103.75</v>
      </c>
    </row>
    <row r="1688" spans="1:10">
      <c r="A1688" s="195">
        <v>7578</v>
      </c>
      <c r="B1688" s="195">
        <v>2928.33</v>
      </c>
      <c r="C1688" s="195">
        <v>2721.42</v>
      </c>
      <c r="D1688" s="195">
        <v>206.92</v>
      </c>
      <c r="E1688" s="195">
        <v>2321.25</v>
      </c>
      <c r="F1688" s="195">
        <v>2217.58</v>
      </c>
      <c r="G1688" s="195">
        <v>103.67</v>
      </c>
      <c r="H1688" s="195">
        <v>2354.92</v>
      </c>
      <c r="I1688" s="195">
        <v>2251.25</v>
      </c>
      <c r="J1688" s="195">
        <v>103.67</v>
      </c>
    </row>
    <row r="1689" spans="1:10">
      <c r="A1689" s="194">
        <v>7582.5</v>
      </c>
      <c r="B1689" s="194">
        <v>2930.58</v>
      </c>
      <c r="C1689" s="194">
        <v>2723.92</v>
      </c>
      <c r="D1689" s="194">
        <v>206.67</v>
      </c>
      <c r="E1689" s="194">
        <v>2323.5</v>
      </c>
      <c r="F1689" s="194">
        <v>2220</v>
      </c>
      <c r="G1689" s="194">
        <v>103.5</v>
      </c>
      <c r="H1689" s="194">
        <v>2357.17</v>
      </c>
      <c r="I1689" s="194">
        <v>2253.67</v>
      </c>
      <c r="J1689" s="194">
        <v>103.5</v>
      </c>
    </row>
    <row r="1690" spans="1:10">
      <c r="A1690" s="195">
        <v>7587</v>
      </c>
      <c r="B1690" s="195">
        <v>2932.83</v>
      </c>
      <c r="C1690" s="195">
        <v>2726.5</v>
      </c>
      <c r="D1690" s="195">
        <v>206.33</v>
      </c>
      <c r="E1690" s="195">
        <v>2325.75</v>
      </c>
      <c r="F1690" s="195">
        <v>2222.42</v>
      </c>
      <c r="G1690" s="195">
        <v>103.33</v>
      </c>
      <c r="H1690" s="195">
        <v>2359.42</v>
      </c>
      <c r="I1690" s="195">
        <v>2256.08</v>
      </c>
      <c r="J1690" s="195">
        <v>103.33</v>
      </c>
    </row>
    <row r="1691" spans="1:10">
      <c r="A1691" s="194">
        <v>7591.5</v>
      </c>
      <c r="B1691" s="194">
        <v>2935.08</v>
      </c>
      <c r="C1691" s="194">
        <v>2729</v>
      </c>
      <c r="D1691" s="194">
        <v>206.08</v>
      </c>
      <c r="E1691" s="194">
        <v>2328</v>
      </c>
      <c r="F1691" s="194">
        <v>2224.83</v>
      </c>
      <c r="G1691" s="194">
        <v>103.17</v>
      </c>
      <c r="H1691" s="194">
        <v>2361.67</v>
      </c>
      <c r="I1691" s="194">
        <v>2258.5</v>
      </c>
      <c r="J1691" s="194">
        <v>103.17</v>
      </c>
    </row>
    <row r="1692" spans="1:10">
      <c r="A1692" s="195">
        <v>7596</v>
      </c>
      <c r="B1692" s="195">
        <v>2937.25</v>
      </c>
      <c r="C1692" s="195">
        <v>2731.5</v>
      </c>
      <c r="D1692" s="195">
        <v>205.75</v>
      </c>
      <c r="E1692" s="195">
        <v>2330.17</v>
      </c>
      <c r="F1692" s="195">
        <v>2227.08</v>
      </c>
      <c r="G1692" s="195">
        <v>103.08</v>
      </c>
      <c r="H1692" s="195">
        <v>2363.83</v>
      </c>
      <c r="I1692" s="195">
        <v>2260.75</v>
      </c>
      <c r="J1692" s="195">
        <v>103.08</v>
      </c>
    </row>
    <row r="1693" spans="1:10">
      <c r="A1693" s="194">
        <v>7600.5</v>
      </c>
      <c r="B1693" s="194">
        <v>2939.5</v>
      </c>
      <c r="C1693" s="194">
        <v>2734</v>
      </c>
      <c r="D1693" s="194">
        <v>205.5</v>
      </c>
      <c r="E1693" s="194">
        <v>2332.42</v>
      </c>
      <c r="F1693" s="194">
        <v>2229.5</v>
      </c>
      <c r="G1693" s="194">
        <v>102.92</v>
      </c>
      <c r="H1693" s="194">
        <v>2366.08</v>
      </c>
      <c r="I1693" s="194">
        <v>2263.17</v>
      </c>
      <c r="J1693" s="194">
        <v>102.92</v>
      </c>
    </row>
    <row r="1694" spans="1:10">
      <c r="A1694" s="195">
        <v>7605</v>
      </c>
      <c r="B1694" s="195">
        <v>2941.75</v>
      </c>
      <c r="C1694" s="195">
        <v>2736.58</v>
      </c>
      <c r="D1694" s="195">
        <v>205.17</v>
      </c>
      <c r="E1694" s="195">
        <v>2334.67</v>
      </c>
      <c r="F1694" s="195">
        <v>2231.92</v>
      </c>
      <c r="G1694" s="195">
        <v>102.75</v>
      </c>
      <c r="H1694" s="195">
        <v>2368.33</v>
      </c>
      <c r="I1694" s="195">
        <v>2265.58</v>
      </c>
      <c r="J1694" s="195">
        <v>102.75</v>
      </c>
    </row>
    <row r="1695" spans="1:10">
      <c r="A1695" s="194">
        <v>7609.5</v>
      </c>
      <c r="B1695" s="194">
        <v>2944</v>
      </c>
      <c r="C1695" s="194">
        <v>2739.08</v>
      </c>
      <c r="D1695" s="194">
        <v>204.92</v>
      </c>
      <c r="E1695" s="194">
        <v>2336.92</v>
      </c>
      <c r="F1695" s="194">
        <v>2234.33</v>
      </c>
      <c r="G1695" s="194">
        <v>102.58</v>
      </c>
      <c r="H1695" s="194">
        <v>2370.58</v>
      </c>
      <c r="I1695" s="194">
        <v>2268</v>
      </c>
      <c r="J1695" s="194">
        <v>102.58</v>
      </c>
    </row>
    <row r="1696" spans="1:10">
      <c r="A1696" s="195">
        <v>7614</v>
      </c>
      <c r="B1696" s="195">
        <v>2946.17</v>
      </c>
      <c r="C1696" s="195">
        <v>2741.58</v>
      </c>
      <c r="D1696" s="195">
        <v>204.58</v>
      </c>
      <c r="E1696" s="195">
        <v>2339.08</v>
      </c>
      <c r="F1696" s="195">
        <v>2236.67</v>
      </c>
      <c r="G1696" s="195">
        <v>102.42</v>
      </c>
      <c r="H1696" s="195">
        <v>2372.75</v>
      </c>
      <c r="I1696" s="195">
        <v>2270.33</v>
      </c>
      <c r="J1696" s="195">
        <v>102.42</v>
      </c>
    </row>
    <row r="1697" spans="1:10">
      <c r="A1697" s="194">
        <v>7618.5</v>
      </c>
      <c r="B1697" s="194">
        <v>2948.42</v>
      </c>
      <c r="C1697" s="194">
        <v>2744.08</v>
      </c>
      <c r="D1697" s="194">
        <v>204.33</v>
      </c>
      <c r="E1697" s="194">
        <v>2341.33</v>
      </c>
      <c r="F1697" s="194">
        <v>2239</v>
      </c>
      <c r="G1697" s="194">
        <v>102.33</v>
      </c>
      <c r="H1697" s="194">
        <v>2375</v>
      </c>
      <c r="I1697" s="194">
        <v>2272.67</v>
      </c>
      <c r="J1697" s="194">
        <v>102.33</v>
      </c>
    </row>
    <row r="1698" spans="1:10">
      <c r="A1698" s="195">
        <v>7623</v>
      </c>
      <c r="B1698" s="195">
        <v>2950.67</v>
      </c>
      <c r="C1698" s="195">
        <v>2746.67</v>
      </c>
      <c r="D1698" s="195">
        <v>204</v>
      </c>
      <c r="E1698" s="195">
        <v>2343.58</v>
      </c>
      <c r="F1698" s="195">
        <v>2241.42</v>
      </c>
      <c r="G1698" s="195">
        <v>102.17</v>
      </c>
      <c r="H1698" s="195">
        <v>2377.25</v>
      </c>
      <c r="I1698" s="195">
        <v>2275.08</v>
      </c>
      <c r="J1698" s="195">
        <v>102.17</v>
      </c>
    </row>
    <row r="1699" spans="1:10">
      <c r="A1699" s="194">
        <v>7627.5</v>
      </c>
      <c r="B1699" s="194">
        <v>2952.83</v>
      </c>
      <c r="C1699" s="194">
        <v>2749.08</v>
      </c>
      <c r="D1699" s="194">
        <v>203.75</v>
      </c>
      <c r="E1699" s="194">
        <v>2345.75</v>
      </c>
      <c r="F1699" s="194">
        <v>2243.75</v>
      </c>
      <c r="G1699" s="194">
        <v>102</v>
      </c>
      <c r="H1699" s="194">
        <v>2379.42</v>
      </c>
      <c r="I1699" s="194">
        <v>2277.42</v>
      </c>
      <c r="J1699" s="194">
        <v>102</v>
      </c>
    </row>
    <row r="1700" spans="1:10">
      <c r="A1700" s="195">
        <v>7632</v>
      </c>
      <c r="B1700" s="195">
        <v>2955.08</v>
      </c>
      <c r="C1700" s="195">
        <v>2751.67</v>
      </c>
      <c r="D1700" s="195">
        <v>203.42</v>
      </c>
      <c r="E1700" s="195">
        <v>2348</v>
      </c>
      <c r="F1700" s="195">
        <v>2246.17</v>
      </c>
      <c r="G1700" s="195">
        <v>101.83</v>
      </c>
      <c r="H1700" s="195">
        <v>2381.67</v>
      </c>
      <c r="I1700" s="195">
        <v>2279.83</v>
      </c>
      <c r="J1700" s="195">
        <v>101.83</v>
      </c>
    </row>
    <row r="1701" spans="1:10">
      <c r="A1701" s="194">
        <v>7636.5</v>
      </c>
      <c r="B1701" s="194">
        <v>2957.33</v>
      </c>
      <c r="C1701" s="194">
        <v>2754.17</v>
      </c>
      <c r="D1701" s="194">
        <v>203.17</v>
      </c>
      <c r="E1701" s="194">
        <v>2350.25</v>
      </c>
      <c r="F1701" s="194">
        <v>2248.5</v>
      </c>
      <c r="G1701" s="194">
        <v>101.75</v>
      </c>
      <c r="H1701" s="194">
        <v>2383.92</v>
      </c>
      <c r="I1701" s="194">
        <v>2282.17</v>
      </c>
      <c r="J1701" s="194">
        <v>101.75</v>
      </c>
    </row>
    <row r="1702" spans="1:10">
      <c r="A1702" s="195">
        <v>7641</v>
      </c>
      <c r="B1702" s="195">
        <v>2959.58</v>
      </c>
      <c r="C1702" s="195">
        <v>2756.75</v>
      </c>
      <c r="D1702" s="195">
        <v>202.83</v>
      </c>
      <c r="E1702" s="195">
        <v>2352.5</v>
      </c>
      <c r="F1702" s="195">
        <v>2250.92</v>
      </c>
      <c r="G1702" s="195">
        <v>101.58</v>
      </c>
      <c r="H1702" s="195">
        <v>2386.17</v>
      </c>
      <c r="I1702" s="195">
        <v>2284.58</v>
      </c>
      <c r="J1702" s="195">
        <v>101.58</v>
      </c>
    </row>
    <row r="1703" spans="1:10">
      <c r="A1703" s="194">
        <v>7645.5</v>
      </c>
      <c r="B1703" s="194">
        <v>2961.75</v>
      </c>
      <c r="C1703" s="194">
        <v>2759.17</v>
      </c>
      <c r="D1703" s="194">
        <v>202.58</v>
      </c>
      <c r="E1703" s="194">
        <v>2354.67</v>
      </c>
      <c r="F1703" s="194">
        <v>2253.25</v>
      </c>
      <c r="G1703" s="194">
        <v>101.42</v>
      </c>
      <c r="H1703" s="194">
        <v>2388.33</v>
      </c>
      <c r="I1703" s="194">
        <v>2286.92</v>
      </c>
      <c r="J1703" s="194">
        <v>101.42</v>
      </c>
    </row>
    <row r="1704" spans="1:10">
      <c r="A1704" s="195">
        <v>7650</v>
      </c>
      <c r="B1704" s="195">
        <v>2964</v>
      </c>
      <c r="C1704" s="195">
        <v>2761.75</v>
      </c>
      <c r="D1704" s="195">
        <v>202.25</v>
      </c>
      <c r="E1704" s="195">
        <v>2356.92</v>
      </c>
      <c r="F1704" s="195">
        <v>2255.67</v>
      </c>
      <c r="G1704" s="195">
        <v>101.25</v>
      </c>
      <c r="H1704" s="195">
        <v>2390.58</v>
      </c>
      <c r="I1704" s="195">
        <v>2289.33</v>
      </c>
      <c r="J1704" s="195">
        <v>101.25</v>
      </c>
    </row>
    <row r="1705" spans="1:10">
      <c r="A1705" s="194">
        <v>7654.5</v>
      </c>
      <c r="B1705" s="194">
        <v>2966.25</v>
      </c>
      <c r="C1705" s="194">
        <v>2764.25</v>
      </c>
      <c r="D1705" s="194">
        <v>202</v>
      </c>
      <c r="E1705" s="194">
        <v>2359.17</v>
      </c>
      <c r="F1705" s="194">
        <v>2258</v>
      </c>
      <c r="G1705" s="194">
        <v>101.17</v>
      </c>
      <c r="H1705" s="194">
        <v>2392.83</v>
      </c>
      <c r="I1705" s="194">
        <v>2291.67</v>
      </c>
      <c r="J1705" s="194">
        <v>101.17</v>
      </c>
    </row>
    <row r="1706" spans="1:10">
      <c r="A1706" s="195">
        <v>7659</v>
      </c>
      <c r="B1706" s="195">
        <v>2968.5</v>
      </c>
      <c r="C1706" s="195">
        <v>2766.83</v>
      </c>
      <c r="D1706" s="195">
        <v>201.67</v>
      </c>
      <c r="E1706" s="195">
        <v>2361.42</v>
      </c>
      <c r="F1706" s="195">
        <v>2260.42</v>
      </c>
      <c r="G1706" s="195">
        <v>101</v>
      </c>
      <c r="H1706" s="195">
        <v>2395.08</v>
      </c>
      <c r="I1706" s="195">
        <v>2294.08</v>
      </c>
      <c r="J1706" s="195">
        <v>101</v>
      </c>
    </row>
    <row r="1707" spans="1:10">
      <c r="A1707" s="194">
        <v>7663.5</v>
      </c>
      <c r="B1707" s="194">
        <v>2970.67</v>
      </c>
      <c r="C1707" s="194">
        <v>2769.25</v>
      </c>
      <c r="D1707" s="194">
        <v>201.42</v>
      </c>
      <c r="E1707" s="194">
        <v>2363.58</v>
      </c>
      <c r="F1707" s="194">
        <v>2262.75</v>
      </c>
      <c r="G1707" s="194">
        <v>100.83</v>
      </c>
      <c r="H1707" s="194">
        <v>2397.25</v>
      </c>
      <c r="I1707" s="194">
        <v>2296.42</v>
      </c>
      <c r="J1707" s="194">
        <v>100.83</v>
      </c>
    </row>
    <row r="1708" spans="1:10">
      <c r="A1708" s="195">
        <v>7668</v>
      </c>
      <c r="B1708" s="195">
        <v>2972.92</v>
      </c>
      <c r="C1708" s="195">
        <v>2771.83</v>
      </c>
      <c r="D1708" s="195">
        <v>201.08</v>
      </c>
      <c r="E1708" s="195">
        <v>2365.83</v>
      </c>
      <c r="F1708" s="195">
        <v>2265.17</v>
      </c>
      <c r="G1708" s="195">
        <v>100.67</v>
      </c>
      <c r="H1708" s="195">
        <v>2399.5</v>
      </c>
      <c r="I1708" s="195">
        <v>2298.83</v>
      </c>
      <c r="J1708" s="195">
        <v>100.67</v>
      </c>
    </row>
    <row r="1709" spans="1:10">
      <c r="A1709" s="194">
        <v>7672.5</v>
      </c>
      <c r="B1709" s="194">
        <v>2975.17</v>
      </c>
      <c r="C1709" s="194">
        <v>2774.33</v>
      </c>
      <c r="D1709" s="194">
        <v>200.83</v>
      </c>
      <c r="E1709" s="194">
        <v>2368.08</v>
      </c>
      <c r="F1709" s="194">
        <v>2267.5</v>
      </c>
      <c r="G1709" s="194">
        <v>100.58</v>
      </c>
      <c r="H1709" s="194">
        <v>2401.75</v>
      </c>
      <c r="I1709" s="194">
        <v>2301.17</v>
      </c>
      <c r="J1709" s="194">
        <v>100.58</v>
      </c>
    </row>
    <row r="1710" spans="1:10">
      <c r="A1710" s="195">
        <v>7677</v>
      </c>
      <c r="B1710" s="195">
        <v>2977.33</v>
      </c>
      <c r="C1710" s="195">
        <v>2776.83</v>
      </c>
      <c r="D1710" s="195">
        <v>200.5</v>
      </c>
      <c r="E1710" s="195">
        <v>2370.25</v>
      </c>
      <c r="F1710" s="195">
        <v>2269.83</v>
      </c>
      <c r="G1710" s="195">
        <v>100.42</v>
      </c>
      <c r="H1710" s="195">
        <v>2403.92</v>
      </c>
      <c r="I1710" s="195">
        <v>2303.5</v>
      </c>
      <c r="J1710" s="195">
        <v>100.42</v>
      </c>
    </row>
    <row r="1711" spans="1:10">
      <c r="A1711" s="194">
        <v>7681.5</v>
      </c>
      <c r="B1711" s="194">
        <v>2979.58</v>
      </c>
      <c r="C1711" s="194">
        <v>2779.33</v>
      </c>
      <c r="D1711" s="194">
        <v>200.25</v>
      </c>
      <c r="E1711" s="194">
        <v>2372.5</v>
      </c>
      <c r="F1711" s="194">
        <v>2272.25</v>
      </c>
      <c r="G1711" s="194">
        <v>100.25</v>
      </c>
      <c r="H1711" s="194">
        <v>2406.17</v>
      </c>
      <c r="I1711" s="194">
        <v>2305.92</v>
      </c>
      <c r="J1711" s="194">
        <v>100.25</v>
      </c>
    </row>
    <row r="1712" spans="1:10">
      <c r="A1712" s="195">
        <v>7686</v>
      </c>
      <c r="B1712" s="195">
        <v>2981.83</v>
      </c>
      <c r="C1712" s="195">
        <v>2781.92</v>
      </c>
      <c r="D1712" s="195">
        <v>199.92</v>
      </c>
      <c r="E1712" s="195">
        <v>2374.75</v>
      </c>
      <c r="F1712" s="195">
        <v>2274.67</v>
      </c>
      <c r="G1712" s="195">
        <v>100.08</v>
      </c>
      <c r="H1712" s="195">
        <v>2408.42</v>
      </c>
      <c r="I1712" s="195">
        <v>2308.33</v>
      </c>
      <c r="J1712" s="195">
        <v>100.08</v>
      </c>
    </row>
    <row r="1713" spans="1:10">
      <c r="A1713" s="194">
        <v>7690.5</v>
      </c>
      <c r="B1713" s="194">
        <v>2984.08</v>
      </c>
      <c r="C1713" s="194">
        <v>2784.42</v>
      </c>
      <c r="D1713" s="194">
        <v>199.67</v>
      </c>
      <c r="E1713" s="194">
        <v>2377</v>
      </c>
      <c r="F1713" s="194">
        <v>2277</v>
      </c>
      <c r="G1713" s="194">
        <v>100</v>
      </c>
      <c r="H1713" s="194">
        <v>2410.67</v>
      </c>
      <c r="I1713" s="194">
        <v>2310.67</v>
      </c>
      <c r="J1713" s="194">
        <v>100</v>
      </c>
    </row>
    <row r="1714" spans="1:10">
      <c r="A1714" s="195">
        <v>7695</v>
      </c>
      <c r="B1714" s="195">
        <v>2986.25</v>
      </c>
      <c r="C1714" s="195">
        <v>2786.92</v>
      </c>
      <c r="D1714" s="195">
        <v>199.33</v>
      </c>
      <c r="E1714" s="195">
        <v>2379.17</v>
      </c>
      <c r="F1714" s="195">
        <v>2279.33</v>
      </c>
      <c r="G1714" s="195">
        <v>99.83</v>
      </c>
      <c r="H1714" s="195">
        <v>2412.83</v>
      </c>
      <c r="I1714" s="195">
        <v>2313</v>
      </c>
      <c r="J1714" s="195">
        <v>99.83</v>
      </c>
    </row>
    <row r="1715" spans="1:10">
      <c r="A1715" s="194">
        <v>7699.5</v>
      </c>
      <c r="B1715" s="194">
        <v>2988.5</v>
      </c>
      <c r="C1715" s="194">
        <v>2789.42</v>
      </c>
      <c r="D1715" s="194">
        <v>199.08</v>
      </c>
      <c r="E1715" s="194">
        <v>2381.42</v>
      </c>
      <c r="F1715" s="194">
        <v>2281.75</v>
      </c>
      <c r="G1715" s="194">
        <v>99.67</v>
      </c>
      <c r="H1715" s="194">
        <v>2415.08</v>
      </c>
      <c r="I1715" s="194">
        <v>2315.42</v>
      </c>
      <c r="J1715" s="194">
        <v>99.67</v>
      </c>
    </row>
    <row r="1716" spans="1:10">
      <c r="A1716" s="195">
        <v>7704</v>
      </c>
      <c r="B1716" s="195">
        <v>2990.75</v>
      </c>
      <c r="C1716" s="195">
        <v>2792</v>
      </c>
      <c r="D1716" s="195">
        <v>198.75</v>
      </c>
      <c r="E1716" s="195">
        <v>2383.67</v>
      </c>
      <c r="F1716" s="195">
        <v>2284.17</v>
      </c>
      <c r="G1716" s="195">
        <v>99.5</v>
      </c>
      <c r="H1716" s="195">
        <v>2417.33</v>
      </c>
      <c r="I1716" s="195">
        <v>2317.83</v>
      </c>
      <c r="J1716" s="195">
        <v>99.5</v>
      </c>
    </row>
    <row r="1717" spans="1:10">
      <c r="A1717" s="194">
        <v>7708.5</v>
      </c>
      <c r="B1717" s="194">
        <v>2993</v>
      </c>
      <c r="C1717" s="194">
        <v>2794.5</v>
      </c>
      <c r="D1717" s="194">
        <v>198.5</v>
      </c>
      <c r="E1717" s="194">
        <v>2385.92</v>
      </c>
      <c r="F1717" s="194">
        <v>2286.5</v>
      </c>
      <c r="G1717" s="194">
        <v>99.42</v>
      </c>
      <c r="H1717" s="194">
        <v>2419.58</v>
      </c>
      <c r="I1717" s="194">
        <v>2320.17</v>
      </c>
      <c r="J1717" s="194">
        <v>99.42</v>
      </c>
    </row>
    <row r="1718" spans="1:10">
      <c r="A1718" s="195">
        <v>7713</v>
      </c>
      <c r="B1718" s="195">
        <v>2995.17</v>
      </c>
      <c r="C1718" s="195">
        <v>2797</v>
      </c>
      <c r="D1718" s="195">
        <v>198.17</v>
      </c>
      <c r="E1718" s="195">
        <v>2388.08</v>
      </c>
      <c r="F1718" s="195">
        <v>2288.83</v>
      </c>
      <c r="G1718" s="195">
        <v>99.25</v>
      </c>
      <c r="H1718" s="195">
        <v>2421.75</v>
      </c>
      <c r="I1718" s="195">
        <v>2322.5</v>
      </c>
      <c r="J1718" s="195">
        <v>99.25</v>
      </c>
    </row>
    <row r="1719" spans="1:10">
      <c r="A1719" s="194">
        <v>7717.5</v>
      </c>
      <c r="B1719" s="194">
        <v>2997.42</v>
      </c>
      <c r="C1719" s="194">
        <v>2799.5</v>
      </c>
      <c r="D1719" s="194">
        <v>197.92</v>
      </c>
      <c r="E1719" s="194">
        <v>2390.33</v>
      </c>
      <c r="F1719" s="194">
        <v>2291.25</v>
      </c>
      <c r="G1719" s="194">
        <v>99.08</v>
      </c>
      <c r="H1719" s="194">
        <v>2424</v>
      </c>
      <c r="I1719" s="194">
        <v>2324.92</v>
      </c>
      <c r="J1719" s="194">
        <v>99.08</v>
      </c>
    </row>
    <row r="1720" spans="1:10">
      <c r="A1720" s="195">
        <v>7722</v>
      </c>
      <c r="B1720" s="195">
        <v>2999.67</v>
      </c>
      <c r="C1720" s="195">
        <v>2802.08</v>
      </c>
      <c r="D1720" s="195">
        <v>197.58</v>
      </c>
      <c r="E1720" s="195">
        <v>2392.58</v>
      </c>
      <c r="F1720" s="195">
        <v>2293.67</v>
      </c>
      <c r="G1720" s="195">
        <v>98.92</v>
      </c>
      <c r="H1720" s="195">
        <v>2426.25</v>
      </c>
      <c r="I1720" s="195">
        <v>2327.33</v>
      </c>
      <c r="J1720" s="195">
        <v>98.92</v>
      </c>
    </row>
    <row r="1721" spans="1:10">
      <c r="A1721" s="194">
        <v>7726.5</v>
      </c>
      <c r="B1721" s="194">
        <v>3001.83</v>
      </c>
      <c r="C1721" s="194">
        <v>2804.58</v>
      </c>
      <c r="D1721" s="194">
        <v>197.25</v>
      </c>
      <c r="E1721" s="194">
        <v>2394.75</v>
      </c>
      <c r="F1721" s="194">
        <v>2296</v>
      </c>
      <c r="G1721" s="194">
        <v>98.75</v>
      </c>
      <c r="H1721" s="194">
        <v>2428.42</v>
      </c>
      <c r="I1721" s="194">
        <v>2329.67</v>
      </c>
      <c r="J1721" s="194">
        <v>98.75</v>
      </c>
    </row>
    <row r="1722" spans="1:10">
      <c r="A1722" s="195">
        <v>7731</v>
      </c>
      <c r="B1722" s="195">
        <v>3004.08</v>
      </c>
      <c r="C1722" s="195">
        <v>2807.08</v>
      </c>
      <c r="D1722" s="195">
        <v>197</v>
      </c>
      <c r="E1722" s="195">
        <v>2397</v>
      </c>
      <c r="F1722" s="195">
        <v>2298.33</v>
      </c>
      <c r="G1722" s="195">
        <v>98.67</v>
      </c>
      <c r="H1722" s="195">
        <v>2430.67</v>
      </c>
      <c r="I1722" s="195">
        <v>2332</v>
      </c>
      <c r="J1722" s="195">
        <v>98.67</v>
      </c>
    </row>
    <row r="1723" spans="1:10">
      <c r="A1723" s="194">
        <v>7735.5</v>
      </c>
      <c r="B1723" s="194">
        <v>3006.33</v>
      </c>
      <c r="C1723" s="194">
        <v>2809.67</v>
      </c>
      <c r="D1723" s="194">
        <v>196.67</v>
      </c>
      <c r="E1723" s="194">
        <v>2399.25</v>
      </c>
      <c r="F1723" s="194">
        <v>2300.75</v>
      </c>
      <c r="G1723" s="194">
        <v>98.5</v>
      </c>
      <c r="H1723" s="194">
        <v>2432.92</v>
      </c>
      <c r="I1723" s="194">
        <v>2334.42</v>
      </c>
      <c r="J1723" s="194">
        <v>98.5</v>
      </c>
    </row>
    <row r="1724" spans="1:10">
      <c r="A1724" s="195">
        <v>7740</v>
      </c>
      <c r="B1724" s="195">
        <v>3008.58</v>
      </c>
      <c r="C1724" s="195">
        <v>2812.17</v>
      </c>
      <c r="D1724" s="195">
        <v>196.42</v>
      </c>
      <c r="E1724" s="195">
        <v>2401.5</v>
      </c>
      <c r="F1724" s="195">
        <v>2303.17</v>
      </c>
      <c r="G1724" s="195">
        <v>98.33</v>
      </c>
      <c r="H1724" s="195">
        <v>2435.17</v>
      </c>
      <c r="I1724" s="195">
        <v>2336.83</v>
      </c>
      <c r="J1724" s="195">
        <v>98.33</v>
      </c>
    </row>
    <row r="1725" spans="1:10">
      <c r="A1725" s="194">
        <v>7744.5</v>
      </c>
      <c r="B1725" s="194">
        <v>3010.75</v>
      </c>
      <c r="C1725" s="194">
        <v>2814.67</v>
      </c>
      <c r="D1725" s="194">
        <v>196.08</v>
      </c>
      <c r="E1725" s="194">
        <v>2403.67</v>
      </c>
      <c r="F1725" s="194">
        <v>2305.5</v>
      </c>
      <c r="G1725" s="194">
        <v>98.17</v>
      </c>
      <c r="H1725" s="194">
        <v>2437.33</v>
      </c>
      <c r="I1725" s="194">
        <v>2339.17</v>
      </c>
      <c r="J1725" s="194">
        <v>98.17</v>
      </c>
    </row>
    <row r="1726" spans="1:10">
      <c r="A1726" s="195">
        <v>7749</v>
      </c>
      <c r="B1726" s="195">
        <v>3013</v>
      </c>
      <c r="C1726" s="195">
        <v>2817.17</v>
      </c>
      <c r="D1726" s="195">
        <v>195.83</v>
      </c>
      <c r="E1726" s="195">
        <v>2405.92</v>
      </c>
      <c r="F1726" s="195">
        <v>2307.83</v>
      </c>
      <c r="G1726" s="195">
        <v>98.08</v>
      </c>
      <c r="H1726" s="195">
        <v>2439.58</v>
      </c>
      <c r="I1726" s="195">
        <v>2341.5</v>
      </c>
      <c r="J1726" s="195">
        <v>98.08</v>
      </c>
    </row>
    <row r="1727" spans="1:10">
      <c r="A1727" s="194">
        <v>7753.5</v>
      </c>
      <c r="B1727" s="194">
        <v>3015.25</v>
      </c>
      <c r="C1727" s="194">
        <v>2819.75</v>
      </c>
      <c r="D1727" s="194">
        <v>195.5</v>
      </c>
      <c r="E1727" s="194">
        <v>2408.17</v>
      </c>
      <c r="F1727" s="194">
        <v>2310.25</v>
      </c>
      <c r="G1727" s="194">
        <v>97.92</v>
      </c>
      <c r="H1727" s="194">
        <v>2441.83</v>
      </c>
      <c r="I1727" s="194">
        <v>2343.92</v>
      </c>
      <c r="J1727" s="194">
        <v>97.92</v>
      </c>
    </row>
    <row r="1728" spans="1:10">
      <c r="A1728" s="195">
        <v>7758</v>
      </c>
      <c r="B1728" s="195">
        <v>3017.5</v>
      </c>
      <c r="C1728" s="195">
        <v>2822.25</v>
      </c>
      <c r="D1728" s="195">
        <v>195.25</v>
      </c>
      <c r="E1728" s="195">
        <v>2410.42</v>
      </c>
      <c r="F1728" s="195">
        <v>2312.67</v>
      </c>
      <c r="G1728" s="195">
        <v>97.75</v>
      </c>
      <c r="H1728" s="195">
        <v>2444.08</v>
      </c>
      <c r="I1728" s="195">
        <v>2346.33</v>
      </c>
      <c r="J1728" s="195">
        <v>97.75</v>
      </c>
    </row>
    <row r="1729" spans="1:10">
      <c r="A1729" s="194">
        <v>7762.5</v>
      </c>
      <c r="B1729" s="194">
        <v>3019.67</v>
      </c>
      <c r="C1729" s="194">
        <v>2824.75</v>
      </c>
      <c r="D1729" s="194">
        <v>194.92</v>
      </c>
      <c r="E1729" s="194">
        <v>2412.58</v>
      </c>
      <c r="F1729" s="194">
        <v>2315</v>
      </c>
      <c r="G1729" s="194">
        <v>97.58</v>
      </c>
      <c r="H1729" s="194">
        <v>2446.25</v>
      </c>
      <c r="I1729" s="194">
        <v>2348.67</v>
      </c>
      <c r="J1729" s="194">
        <v>97.58</v>
      </c>
    </row>
    <row r="1730" spans="1:10">
      <c r="A1730" s="195">
        <v>7767</v>
      </c>
      <c r="B1730" s="195">
        <v>3021.92</v>
      </c>
      <c r="C1730" s="195">
        <v>2827.25</v>
      </c>
      <c r="D1730" s="195">
        <v>194.67</v>
      </c>
      <c r="E1730" s="195">
        <v>2414.83</v>
      </c>
      <c r="F1730" s="195">
        <v>2317.33</v>
      </c>
      <c r="G1730" s="195">
        <v>97.5</v>
      </c>
      <c r="H1730" s="195">
        <v>2448.5</v>
      </c>
      <c r="I1730" s="195">
        <v>2351</v>
      </c>
      <c r="J1730" s="195">
        <v>97.5</v>
      </c>
    </row>
    <row r="1731" spans="1:10">
      <c r="A1731" s="194">
        <v>7771.5</v>
      </c>
      <c r="B1731" s="194">
        <v>3024.17</v>
      </c>
      <c r="C1731" s="194">
        <v>2829.83</v>
      </c>
      <c r="D1731" s="194">
        <v>194.33</v>
      </c>
      <c r="E1731" s="194">
        <v>2417.08</v>
      </c>
      <c r="F1731" s="194">
        <v>2319.75</v>
      </c>
      <c r="G1731" s="194">
        <v>97.33</v>
      </c>
      <c r="H1731" s="194">
        <v>2450.75</v>
      </c>
      <c r="I1731" s="194">
        <v>2353.42</v>
      </c>
      <c r="J1731" s="194">
        <v>97.33</v>
      </c>
    </row>
    <row r="1732" spans="1:10">
      <c r="A1732" s="195">
        <v>7776</v>
      </c>
      <c r="B1732" s="195">
        <v>3026.42</v>
      </c>
      <c r="C1732" s="195">
        <v>2832.33</v>
      </c>
      <c r="D1732" s="195">
        <v>194.08</v>
      </c>
      <c r="E1732" s="195">
        <v>2419.33</v>
      </c>
      <c r="F1732" s="195">
        <v>2322.17</v>
      </c>
      <c r="G1732" s="195">
        <v>97.17</v>
      </c>
      <c r="H1732" s="195">
        <v>2453</v>
      </c>
      <c r="I1732" s="195">
        <v>2355.83</v>
      </c>
      <c r="J1732" s="195">
        <v>97.17</v>
      </c>
    </row>
    <row r="1733" spans="1:10">
      <c r="A1733" s="194">
        <v>7780.5</v>
      </c>
      <c r="B1733" s="194">
        <v>3028.58</v>
      </c>
      <c r="C1733" s="194">
        <v>2834.83</v>
      </c>
      <c r="D1733" s="194">
        <v>193.75</v>
      </c>
      <c r="E1733" s="194">
        <v>2421.5</v>
      </c>
      <c r="F1733" s="194">
        <v>2324.5</v>
      </c>
      <c r="G1733" s="194">
        <v>97</v>
      </c>
      <c r="H1733" s="194">
        <v>2455.17</v>
      </c>
      <c r="I1733" s="194">
        <v>2358.17</v>
      </c>
      <c r="J1733" s="194">
        <v>97</v>
      </c>
    </row>
    <row r="1734" spans="1:10">
      <c r="A1734" s="195">
        <v>7785</v>
      </c>
      <c r="B1734" s="195">
        <v>3030.83</v>
      </c>
      <c r="C1734" s="195">
        <v>2837.33</v>
      </c>
      <c r="D1734" s="195">
        <v>193.5</v>
      </c>
      <c r="E1734" s="195">
        <v>2423.75</v>
      </c>
      <c r="F1734" s="195">
        <v>2326.83</v>
      </c>
      <c r="G1734" s="195">
        <v>96.92</v>
      </c>
      <c r="H1734" s="195">
        <v>2457.42</v>
      </c>
      <c r="I1734" s="195">
        <v>2360.5</v>
      </c>
      <c r="J1734" s="195">
        <v>96.92</v>
      </c>
    </row>
    <row r="1735" spans="1:10">
      <c r="A1735" s="194">
        <v>7789.5</v>
      </c>
      <c r="B1735" s="194">
        <v>3033.08</v>
      </c>
      <c r="C1735" s="194">
        <v>2839.92</v>
      </c>
      <c r="D1735" s="194">
        <v>193.17</v>
      </c>
      <c r="E1735" s="194">
        <v>2426</v>
      </c>
      <c r="F1735" s="194">
        <v>2329.25</v>
      </c>
      <c r="G1735" s="194">
        <v>96.75</v>
      </c>
      <c r="H1735" s="194">
        <v>2459.67</v>
      </c>
      <c r="I1735" s="194">
        <v>2362.92</v>
      </c>
      <c r="J1735" s="194">
        <v>96.75</v>
      </c>
    </row>
    <row r="1736" spans="1:10">
      <c r="A1736" s="195">
        <v>7794</v>
      </c>
      <c r="B1736" s="195">
        <v>3035.25</v>
      </c>
      <c r="C1736" s="195">
        <v>2842.33</v>
      </c>
      <c r="D1736" s="195">
        <v>192.92</v>
      </c>
      <c r="E1736" s="195">
        <v>2428.17</v>
      </c>
      <c r="F1736" s="195">
        <v>2331.58</v>
      </c>
      <c r="G1736" s="195">
        <v>96.58</v>
      </c>
      <c r="H1736" s="195">
        <v>2461.83</v>
      </c>
      <c r="I1736" s="195">
        <v>2365.25</v>
      </c>
      <c r="J1736" s="195">
        <v>96.58</v>
      </c>
    </row>
    <row r="1737" spans="1:10">
      <c r="A1737" s="194">
        <v>7798.5</v>
      </c>
      <c r="B1737" s="194">
        <v>3037.5</v>
      </c>
      <c r="C1737" s="194">
        <v>2844.92</v>
      </c>
      <c r="D1737" s="194">
        <v>192.58</v>
      </c>
      <c r="E1737" s="194">
        <v>2430.42</v>
      </c>
      <c r="F1737" s="194">
        <v>2334</v>
      </c>
      <c r="G1737" s="194">
        <v>96.42</v>
      </c>
      <c r="H1737" s="194">
        <v>2464.08</v>
      </c>
      <c r="I1737" s="194">
        <v>2367.67</v>
      </c>
      <c r="J1737" s="194">
        <v>96.42</v>
      </c>
    </row>
    <row r="1738" spans="1:10">
      <c r="A1738" s="195">
        <v>7803</v>
      </c>
      <c r="B1738" s="195">
        <v>3039.75</v>
      </c>
      <c r="C1738" s="195">
        <v>2847.42</v>
      </c>
      <c r="D1738" s="195">
        <v>192.33</v>
      </c>
      <c r="E1738" s="195">
        <v>2432.67</v>
      </c>
      <c r="F1738" s="195">
        <v>2336.33</v>
      </c>
      <c r="G1738" s="195">
        <v>96.33</v>
      </c>
      <c r="H1738" s="195">
        <v>2466.33</v>
      </c>
      <c r="I1738" s="195">
        <v>2370</v>
      </c>
      <c r="J1738" s="195">
        <v>96.33</v>
      </c>
    </row>
    <row r="1739" spans="1:10">
      <c r="A1739" s="194">
        <v>7807.5</v>
      </c>
      <c r="B1739" s="194">
        <v>3042</v>
      </c>
      <c r="C1739" s="194">
        <v>2850</v>
      </c>
      <c r="D1739" s="194">
        <v>192</v>
      </c>
      <c r="E1739" s="194">
        <v>2434.92</v>
      </c>
      <c r="F1739" s="194">
        <v>2338.75</v>
      </c>
      <c r="G1739" s="194">
        <v>96.17</v>
      </c>
      <c r="H1739" s="194">
        <v>2468.58</v>
      </c>
      <c r="I1739" s="194">
        <v>2372.42</v>
      </c>
      <c r="J1739" s="194">
        <v>96.17</v>
      </c>
    </row>
    <row r="1740" spans="1:10">
      <c r="A1740" s="195">
        <v>7812</v>
      </c>
      <c r="B1740" s="195">
        <v>3044.17</v>
      </c>
      <c r="C1740" s="195">
        <v>2852.42</v>
      </c>
      <c r="D1740" s="195">
        <v>191.75</v>
      </c>
      <c r="E1740" s="195">
        <v>2437.08</v>
      </c>
      <c r="F1740" s="195">
        <v>2341.08</v>
      </c>
      <c r="G1740" s="195">
        <v>96</v>
      </c>
      <c r="H1740" s="195">
        <v>2470.75</v>
      </c>
      <c r="I1740" s="195">
        <v>2374.75</v>
      </c>
      <c r="J1740" s="195">
        <v>96</v>
      </c>
    </row>
    <row r="1741" spans="1:10">
      <c r="A1741" s="194">
        <v>7816.5</v>
      </c>
      <c r="B1741" s="194">
        <v>3046.42</v>
      </c>
      <c r="C1741" s="194">
        <v>2855</v>
      </c>
      <c r="D1741" s="194">
        <v>191.42</v>
      </c>
      <c r="E1741" s="194">
        <v>2439.33</v>
      </c>
      <c r="F1741" s="194">
        <v>2343.5</v>
      </c>
      <c r="G1741" s="194">
        <v>95.83</v>
      </c>
      <c r="H1741" s="194">
        <v>2473</v>
      </c>
      <c r="I1741" s="194">
        <v>2377.17</v>
      </c>
      <c r="J1741" s="194">
        <v>95.83</v>
      </c>
    </row>
    <row r="1742" spans="1:10">
      <c r="A1742" s="195">
        <v>7821</v>
      </c>
      <c r="B1742" s="195">
        <v>3048.67</v>
      </c>
      <c r="C1742" s="195">
        <v>2857.5</v>
      </c>
      <c r="D1742" s="195">
        <v>191.17</v>
      </c>
      <c r="E1742" s="195">
        <v>2441.58</v>
      </c>
      <c r="F1742" s="195">
        <v>2345.83</v>
      </c>
      <c r="G1742" s="195">
        <v>95.75</v>
      </c>
      <c r="H1742" s="195">
        <v>2475.25</v>
      </c>
      <c r="I1742" s="195">
        <v>2379.5</v>
      </c>
      <c r="J1742" s="195">
        <v>95.75</v>
      </c>
    </row>
    <row r="1743" spans="1:10">
      <c r="A1743" s="194">
        <v>7825.5</v>
      </c>
      <c r="B1743" s="194">
        <v>3050.92</v>
      </c>
      <c r="C1743" s="194">
        <v>2860.08</v>
      </c>
      <c r="D1743" s="194">
        <v>190.83</v>
      </c>
      <c r="E1743" s="194">
        <v>2443.83</v>
      </c>
      <c r="F1743" s="194">
        <v>2348.25</v>
      </c>
      <c r="G1743" s="194">
        <v>95.58</v>
      </c>
      <c r="H1743" s="194">
        <v>2477.5</v>
      </c>
      <c r="I1743" s="194">
        <v>2381.92</v>
      </c>
      <c r="J1743" s="194">
        <v>95.58</v>
      </c>
    </row>
    <row r="1744" spans="1:10">
      <c r="A1744" s="195">
        <v>7830</v>
      </c>
      <c r="B1744" s="195">
        <v>3053.08</v>
      </c>
      <c r="C1744" s="195">
        <v>2862.5</v>
      </c>
      <c r="D1744" s="195">
        <v>190.58</v>
      </c>
      <c r="E1744" s="195">
        <v>2446</v>
      </c>
      <c r="F1744" s="195">
        <v>2350.58</v>
      </c>
      <c r="G1744" s="195">
        <v>95.42</v>
      </c>
      <c r="H1744" s="195">
        <v>2479.67</v>
      </c>
      <c r="I1744" s="195">
        <v>2384.25</v>
      </c>
      <c r="J1744" s="195">
        <v>95.42</v>
      </c>
    </row>
    <row r="1745" spans="1:10">
      <c r="A1745" s="194">
        <v>7834.5</v>
      </c>
      <c r="B1745" s="194">
        <v>3055.33</v>
      </c>
      <c r="C1745" s="194">
        <v>2865.08</v>
      </c>
      <c r="D1745" s="194">
        <v>190.25</v>
      </c>
      <c r="E1745" s="194">
        <v>2448.25</v>
      </c>
      <c r="F1745" s="194">
        <v>2353</v>
      </c>
      <c r="G1745" s="194">
        <v>95.25</v>
      </c>
      <c r="H1745" s="194">
        <v>2481.92</v>
      </c>
      <c r="I1745" s="194">
        <v>2386.67</v>
      </c>
      <c r="J1745" s="194">
        <v>95.25</v>
      </c>
    </row>
    <row r="1746" spans="1:10">
      <c r="A1746" s="195">
        <v>7839</v>
      </c>
      <c r="B1746" s="195">
        <v>3057.58</v>
      </c>
      <c r="C1746" s="195">
        <v>2867.58</v>
      </c>
      <c r="D1746" s="195">
        <v>190</v>
      </c>
      <c r="E1746" s="195">
        <v>2450.5</v>
      </c>
      <c r="F1746" s="195">
        <v>2355.33</v>
      </c>
      <c r="G1746" s="195">
        <v>95.17</v>
      </c>
      <c r="H1746" s="195">
        <v>2484.17</v>
      </c>
      <c r="I1746" s="195">
        <v>2389</v>
      </c>
      <c r="J1746" s="195">
        <v>95.17</v>
      </c>
    </row>
    <row r="1747" spans="1:10">
      <c r="A1747" s="194">
        <v>7843.5</v>
      </c>
      <c r="B1747" s="194">
        <v>3059.75</v>
      </c>
      <c r="C1747" s="194">
        <v>2870.08</v>
      </c>
      <c r="D1747" s="194">
        <v>189.67</v>
      </c>
      <c r="E1747" s="194">
        <v>2452.67</v>
      </c>
      <c r="F1747" s="194">
        <v>2357.67</v>
      </c>
      <c r="G1747" s="194">
        <v>95</v>
      </c>
      <c r="H1747" s="194">
        <v>2486.33</v>
      </c>
      <c r="I1747" s="194">
        <v>2391.33</v>
      </c>
      <c r="J1747" s="194">
        <v>95</v>
      </c>
    </row>
    <row r="1748" spans="1:10">
      <c r="A1748" s="195">
        <v>7848</v>
      </c>
      <c r="B1748" s="195">
        <v>3062</v>
      </c>
      <c r="C1748" s="195">
        <v>2872.58</v>
      </c>
      <c r="D1748" s="195">
        <v>189.42</v>
      </c>
      <c r="E1748" s="195">
        <v>2454.92</v>
      </c>
      <c r="F1748" s="195">
        <v>2360.08</v>
      </c>
      <c r="G1748" s="195">
        <v>94.83</v>
      </c>
      <c r="H1748" s="195">
        <v>2488.58</v>
      </c>
      <c r="I1748" s="195">
        <v>2393.75</v>
      </c>
      <c r="J1748" s="195">
        <v>94.83</v>
      </c>
    </row>
    <row r="1749" spans="1:10">
      <c r="A1749" s="194">
        <v>7852.5</v>
      </c>
      <c r="B1749" s="194">
        <v>3064.25</v>
      </c>
      <c r="C1749" s="194">
        <v>2875.17</v>
      </c>
      <c r="D1749" s="194">
        <v>189.08</v>
      </c>
      <c r="E1749" s="194">
        <v>2457.17</v>
      </c>
      <c r="F1749" s="194">
        <v>2362.5</v>
      </c>
      <c r="G1749" s="194">
        <v>94.67</v>
      </c>
      <c r="H1749" s="194">
        <v>2490.83</v>
      </c>
      <c r="I1749" s="194">
        <v>2396.17</v>
      </c>
      <c r="J1749" s="194">
        <v>94.67</v>
      </c>
    </row>
    <row r="1750" spans="1:10">
      <c r="A1750" s="195">
        <v>7857</v>
      </c>
      <c r="B1750" s="195">
        <v>3066.5</v>
      </c>
      <c r="C1750" s="195">
        <v>2877.67</v>
      </c>
      <c r="D1750" s="195">
        <v>188.83</v>
      </c>
      <c r="E1750" s="195">
        <v>2459.42</v>
      </c>
      <c r="F1750" s="195">
        <v>2364.92</v>
      </c>
      <c r="G1750" s="195">
        <v>94.5</v>
      </c>
      <c r="H1750" s="195">
        <v>2493.08</v>
      </c>
      <c r="I1750" s="195">
        <v>2398.58</v>
      </c>
      <c r="J1750" s="195">
        <v>94.5</v>
      </c>
    </row>
    <row r="1751" spans="1:10">
      <c r="A1751" s="194">
        <v>7861.5</v>
      </c>
      <c r="B1751" s="194">
        <v>3068.67</v>
      </c>
      <c r="C1751" s="194">
        <v>2880.17</v>
      </c>
      <c r="D1751" s="194">
        <v>188.5</v>
      </c>
      <c r="E1751" s="194">
        <v>2461.58</v>
      </c>
      <c r="F1751" s="194">
        <v>2367.17</v>
      </c>
      <c r="G1751" s="194">
        <v>94.42</v>
      </c>
      <c r="H1751" s="194">
        <v>2495.25</v>
      </c>
      <c r="I1751" s="194">
        <v>2400.83</v>
      </c>
      <c r="J1751" s="194">
        <v>94.42</v>
      </c>
    </row>
    <row r="1752" spans="1:10">
      <c r="A1752" s="195">
        <v>7866</v>
      </c>
      <c r="B1752" s="195">
        <v>3070.92</v>
      </c>
      <c r="C1752" s="195">
        <v>2882.67</v>
      </c>
      <c r="D1752" s="195">
        <v>188.25</v>
      </c>
      <c r="E1752" s="195">
        <v>2463.83</v>
      </c>
      <c r="F1752" s="195">
        <v>2369.58</v>
      </c>
      <c r="G1752" s="195">
        <v>94.25</v>
      </c>
      <c r="H1752" s="195">
        <v>2497.5</v>
      </c>
      <c r="I1752" s="195">
        <v>2403.25</v>
      </c>
      <c r="J1752" s="195">
        <v>94.25</v>
      </c>
    </row>
    <row r="1753" spans="1:10">
      <c r="A1753" s="194">
        <v>7870.5</v>
      </c>
      <c r="B1753" s="194">
        <v>3073.17</v>
      </c>
      <c r="C1753" s="194">
        <v>2885.25</v>
      </c>
      <c r="D1753" s="194">
        <v>187.92</v>
      </c>
      <c r="E1753" s="194">
        <v>2466.08</v>
      </c>
      <c r="F1753" s="194">
        <v>2372</v>
      </c>
      <c r="G1753" s="194">
        <v>94.08</v>
      </c>
      <c r="H1753" s="194">
        <v>2499.75</v>
      </c>
      <c r="I1753" s="194">
        <v>2405.67</v>
      </c>
      <c r="J1753" s="194">
        <v>94.08</v>
      </c>
    </row>
    <row r="1754" spans="1:10">
      <c r="A1754" s="195">
        <v>7875</v>
      </c>
      <c r="B1754" s="195">
        <v>3075.42</v>
      </c>
      <c r="C1754" s="195">
        <v>2887.83</v>
      </c>
      <c r="D1754" s="195">
        <v>187.58</v>
      </c>
      <c r="E1754" s="195">
        <v>2468.33</v>
      </c>
      <c r="F1754" s="195">
        <v>2374.42</v>
      </c>
      <c r="G1754" s="195">
        <v>93.92</v>
      </c>
      <c r="H1754" s="195">
        <v>2502</v>
      </c>
      <c r="I1754" s="195">
        <v>2408.08</v>
      </c>
      <c r="J1754" s="195">
        <v>93.92</v>
      </c>
    </row>
    <row r="1755" spans="1:10">
      <c r="A1755" s="194">
        <v>7879.5</v>
      </c>
      <c r="B1755" s="194">
        <v>3077.58</v>
      </c>
      <c r="C1755" s="194">
        <v>2890.25</v>
      </c>
      <c r="D1755" s="194">
        <v>187.33</v>
      </c>
      <c r="E1755" s="194">
        <v>2470.5</v>
      </c>
      <c r="F1755" s="194">
        <v>2376.67</v>
      </c>
      <c r="G1755" s="194">
        <v>93.83</v>
      </c>
      <c r="H1755" s="194">
        <v>2504.17</v>
      </c>
      <c r="I1755" s="194">
        <v>2410.33</v>
      </c>
      <c r="J1755" s="194">
        <v>93.83</v>
      </c>
    </row>
    <row r="1756" spans="1:10">
      <c r="A1756" s="195">
        <v>7884</v>
      </c>
      <c r="B1756" s="195">
        <v>3079.83</v>
      </c>
      <c r="C1756" s="195">
        <v>2892.83</v>
      </c>
      <c r="D1756" s="195">
        <v>187</v>
      </c>
      <c r="E1756" s="195">
        <v>2472.75</v>
      </c>
      <c r="F1756" s="195">
        <v>2379.08</v>
      </c>
      <c r="G1756" s="195">
        <v>93.67</v>
      </c>
      <c r="H1756" s="195">
        <v>2506.42</v>
      </c>
      <c r="I1756" s="195">
        <v>2412.75</v>
      </c>
      <c r="J1756" s="195">
        <v>93.67</v>
      </c>
    </row>
    <row r="1757" spans="1:10">
      <c r="A1757" s="194">
        <v>7888.5</v>
      </c>
      <c r="B1757" s="194">
        <v>3082.08</v>
      </c>
      <c r="C1757" s="194">
        <v>2895.33</v>
      </c>
      <c r="D1757" s="194">
        <v>186.75</v>
      </c>
      <c r="E1757" s="194">
        <v>2475</v>
      </c>
      <c r="F1757" s="194">
        <v>2381.5</v>
      </c>
      <c r="G1757" s="194">
        <v>93.5</v>
      </c>
      <c r="H1757" s="194">
        <v>2508.67</v>
      </c>
      <c r="I1757" s="194">
        <v>2415.17</v>
      </c>
      <c r="J1757" s="194">
        <v>93.5</v>
      </c>
    </row>
    <row r="1758" spans="1:10">
      <c r="A1758" s="195">
        <v>7893</v>
      </c>
      <c r="B1758" s="195">
        <v>3084.33</v>
      </c>
      <c r="C1758" s="195">
        <v>2897.92</v>
      </c>
      <c r="D1758" s="195">
        <v>186.42</v>
      </c>
      <c r="E1758" s="195">
        <v>2477.25</v>
      </c>
      <c r="F1758" s="195">
        <v>2383.92</v>
      </c>
      <c r="G1758" s="195">
        <v>93.33</v>
      </c>
      <c r="H1758" s="195">
        <v>2510.92</v>
      </c>
      <c r="I1758" s="195">
        <v>2417.58</v>
      </c>
      <c r="J1758" s="195">
        <v>93.33</v>
      </c>
    </row>
    <row r="1759" spans="1:10">
      <c r="A1759" s="194">
        <v>7897.5</v>
      </c>
      <c r="B1759" s="194">
        <v>3086.5</v>
      </c>
      <c r="C1759" s="194">
        <v>2900.33</v>
      </c>
      <c r="D1759" s="194">
        <v>186.17</v>
      </c>
      <c r="E1759" s="194">
        <v>2479.42</v>
      </c>
      <c r="F1759" s="194">
        <v>2386.17</v>
      </c>
      <c r="G1759" s="194">
        <v>93.25</v>
      </c>
      <c r="H1759" s="194">
        <v>2513.08</v>
      </c>
      <c r="I1759" s="194">
        <v>2419.83</v>
      </c>
      <c r="J1759" s="194">
        <v>93.25</v>
      </c>
    </row>
    <row r="1760" spans="1:10">
      <c r="A1760" s="195">
        <v>7902</v>
      </c>
      <c r="B1760" s="195">
        <v>3088.75</v>
      </c>
      <c r="C1760" s="195">
        <v>2902.92</v>
      </c>
      <c r="D1760" s="195">
        <v>185.83</v>
      </c>
      <c r="E1760" s="195">
        <v>2481.67</v>
      </c>
      <c r="F1760" s="195">
        <v>2388.58</v>
      </c>
      <c r="G1760" s="195">
        <v>93.08</v>
      </c>
      <c r="H1760" s="195">
        <v>2515.33</v>
      </c>
      <c r="I1760" s="195">
        <v>2422.25</v>
      </c>
      <c r="J1760" s="195">
        <v>93.08</v>
      </c>
    </row>
    <row r="1761" spans="1:10">
      <c r="A1761" s="194">
        <v>7906.5</v>
      </c>
      <c r="B1761" s="194">
        <v>3091</v>
      </c>
      <c r="C1761" s="194">
        <v>2905.42</v>
      </c>
      <c r="D1761" s="194">
        <v>185.58</v>
      </c>
      <c r="E1761" s="194">
        <v>2483.92</v>
      </c>
      <c r="F1761" s="194">
        <v>2391</v>
      </c>
      <c r="G1761" s="194">
        <v>92.92</v>
      </c>
      <c r="H1761" s="194">
        <v>2517.58</v>
      </c>
      <c r="I1761" s="194">
        <v>2424.67</v>
      </c>
      <c r="J1761" s="194">
        <v>92.92</v>
      </c>
    </row>
    <row r="1762" spans="1:10">
      <c r="A1762" s="195">
        <v>7911</v>
      </c>
      <c r="B1762" s="195">
        <v>3093.17</v>
      </c>
      <c r="C1762" s="195">
        <v>2907.92</v>
      </c>
      <c r="D1762" s="195">
        <v>185.25</v>
      </c>
      <c r="E1762" s="195">
        <v>2486.08</v>
      </c>
      <c r="F1762" s="195">
        <v>2393.33</v>
      </c>
      <c r="G1762" s="195">
        <v>92.75</v>
      </c>
      <c r="H1762" s="195">
        <v>2519.75</v>
      </c>
      <c r="I1762" s="195">
        <v>2427</v>
      </c>
      <c r="J1762" s="195">
        <v>92.75</v>
      </c>
    </row>
    <row r="1763" spans="1:10">
      <c r="A1763" s="194">
        <v>7915.5</v>
      </c>
      <c r="B1763" s="194">
        <v>3095.42</v>
      </c>
      <c r="C1763" s="194">
        <v>2910.42</v>
      </c>
      <c r="D1763" s="194">
        <v>185</v>
      </c>
      <c r="E1763" s="194">
        <v>2488.33</v>
      </c>
      <c r="F1763" s="194">
        <v>2395.67</v>
      </c>
      <c r="G1763" s="194">
        <v>92.67</v>
      </c>
      <c r="H1763" s="194">
        <v>2522</v>
      </c>
      <c r="I1763" s="194">
        <v>2429.33</v>
      </c>
      <c r="J1763" s="194">
        <v>92.67</v>
      </c>
    </row>
    <row r="1764" spans="1:10">
      <c r="A1764" s="195">
        <v>7920</v>
      </c>
      <c r="B1764" s="195">
        <v>3097.67</v>
      </c>
      <c r="C1764" s="195">
        <v>2913</v>
      </c>
      <c r="D1764" s="195">
        <v>184.67</v>
      </c>
      <c r="E1764" s="195">
        <v>2490.58</v>
      </c>
      <c r="F1764" s="195">
        <v>2398.08</v>
      </c>
      <c r="G1764" s="195">
        <v>92.5</v>
      </c>
      <c r="H1764" s="195">
        <v>2524.25</v>
      </c>
      <c r="I1764" s="195">
        <v>2431.75</v>
      </c>
      <c r="J1764" s="195">
        <v>92.5</v>
      </c>
    </row>
    <row r="1765" spans="1:10">
      <c r="A1765" s="194">
        <v>7924.5</v>
      </c>
      <c r="B1765" s="194">
        <v>3099.92</v>
      </c>
      <c r="C1765" s="194">
        <v>2915.5</v>
      </c>
      <c r="D1765" s="194">
        <v>184.42</v>
      </c>
      <c r="E1765" s="194">
        <v>2492.83</v>
      </c>
      <c r="F1765" s="194">
        <v>2400.5</v>
      </c>
      <c r="G1765" s="194">
        <v>92.33</v>
      </c>
      <c r="H1765" s="194">
        <v>2526.5</v>
      </c>
      <c r="I1765" s="194">
        <v>2434.17</v>
      </c>
      <c r="J1765" s="194">
        <v>92.33</v>
      </c>
    </row>
    <row r="1766" spans="1:10">
      <c r="A1766" s="195">
        <v>7929</v>
      </c>
      <c r="B1766" s="195">
        <v>3102.08</v>
      </c>
      <c r="C1766" s="195">
        <v>2918</v>
      </c>
      <c r="D1766" s="195">
        <v>184.08</v>
      </c>
      <c r="E1766" s="195">
        <v>2495</v>
      </c>
      <c r="F1766" s="195">
        <v>2402.83</v>
      </c>
      <c r="G1766" s="195">
        <v>92.17</v>
      </c>
      <c r="H1766" s="195">
        <v>2528.67</v>
      </c>
      <c r="I1766" s="195">
        <v>2436.5</v>
      </c>
      <c r="J1766" s="195">
        <v>92.17</v>
      </c>
    </row>
    <row r="1767" spans="1:10">
      <c r="A1767" s="194">
        <v>7933.5</v>
      </c>
      <c r="B1767" s="194">
        <v>3104.33</v>
      </c>
      <c r="C1767" s="194">
        <v>2920.5</v>
      </c>
      <c r="D1767" s="194">
        <v>183.83</v>
      </c>
      <c r="E1767" s="194">
        <v>2497.25</v>
      </c>
      <c r="F1767" s="194">
        <v>2405.17</v>
      </c>
      <c r="G1767" s="194">
        <v>92.08</v>
      </c>
      <c r="H1767" s="194">
        <v>2530.92</v>
      </c>
      <c r="I1767" s="194">
        <v>2438.83</v>
      </c>
      <c r="J1767" s="194">
        <v>92.08</v>
      </c>
    </row>
    <row r="1768" spans="1:10">
      <c r="A1768" s="195">
        <v>7938</v>
      </c>
      <c r="B1768" s="195">
        <v>3106.58</v>
      </c>
      <c r="C1768" s="195">
        <v>2923.08</v>
      </c>
      <c r="D1768" s="195">
        <v>183.5</v>
      </c>
      <c r="E1768" s="195">
        <v>2499.5</v>
      </c>
      <c r="F1768" s="195">
        <v>2407.58</v>
      </c>
      <c r="G1768" s="195">
        <v>91.92</v>
      </c>
      <c r="H1768" s="195">
        <v>2533.17</v>
      </c>
      <c r="I1768" s="195">
        <v>2441.25</v>
      </c>
      <c r="J1768" s="195">
        <v>91.92</v>
      </c>
    </row>
    <row r="1769" spans="1:10">
      <c r="A1769" s="194">
        <v>7942.5</v>
      </c>
      <c r="B1769" s="194">
        <v>3108.83</v>
      </c>
      <c r="C1769" s="194">
        <v>2925.58</v>
      </c>
      <c r="D1769" s="194">
        <v>183.25</v>
      </c>
      <c r="E1769" s="194">
        <v>2501.75</v>
      </c>
      <c r="F1769" s="194">
        <v>2410</v>
      </c>
      <c r="G1769" s="194">
        <v>91.75</v>
      </c>
      <c r="H1769" s="194">
        <v>2535.42</v>
      </c>
      <c r="I1769" s="194">
        <v>2443.67</v>
      </c>
      <c r="J1769" s="194">
        <v>91.75</v>
      </c>
    </row>
    <row r="1770" spans="1:10">
      <c r="A1770" s="195">
        <v>7947</v>
      </c>
      <c r="B1770" s="195">
        <v>3111</v>
      </c>
      <c r="C1770" s="195">
        <v>2928.08</v>
      </c>
      <c r="D1770" s="195">
        <v>182.92</v>
      </c>
      <c r="E1770" s="195">
        <v>2503.92</v>
      </c>
      <c r="F1770" s="195">
        <v>2412.33</v>
      </c>
      <c r="G1770" s="195">
        <v>91.58</v>
      </c>
      <c r="H1770" s="195">
        <v>2537.58</v>
      </c>
      <c r="I1770" s="195">
        <v>2446</v>
      </c>
      <c r="J1770" s="195">
        <v>91.58</v>
      </c>
    </row>
    <row r="1771" spans="1:10">
      <c r="A1771" s="194">
        <v>7951.5</v>
      </c>
      <c r="B1771" s="194">
        <v>3113.25</v>
      </c>
      <c r="C1771" s="194">
        <v>2930.58</v>
      </c>
      <c r="D1771" s="194">
        <v>182.67</v>
      </c>
      <c r="E1771" s="194">
        <v>2506.17</v>
      </c>
      <c r="F1771" s="194">
        <v>2414.67</v>
      </c>
      <c r="G1771" s="194">
        <v>91.5</v>
      </c>
      <c r="H1771" s="194">
        <v>2539.83</v>
      </c>
      <c r="I1771" s="194">
        <v>2448.33</v>
      </c>
      <c r="J1771" s="194">
        <v>91.5</v>
      </c>
    </row>
    <row r="1772" spans="1:10">
      <c r="A1772" s="195">
        <v>7956</v>
      </c>
      <c r="B1772" s="195">
        <v>3115.5</v>
      </c>
      <c r="C1772" s="195">
        <v>2933.17</v>
      </c>
      <c r="D1772" s="195">
        <v>182.33</v>
      </c>
      <c r="E1772" s="195">
        <v>2508.42</v>
      </c>
      <c r="F1772" s="195">
        <v>2417.08</v>
      </c>
      <c r="G1772" s="195">
        <v>91.33</v>
      </c>
      <c r="H1772" s="195">
        <v>2542.08</v>
      </c>
      <c r="I1772" s="195">
        <v>2450.75</v>
      </c>
      <c r="J1772" s="195">
        <v>91.33</v>
      </c>
    </row>
    <row r="1773" spans="1:10">
      <c r="A1773" s="194">
        <v>7960.5</v>
      </c>
      <c r="B1773" s="194">
        <v>3117.67</v>
      </c>
      <c r="C1773" s="194">
        <v>2935.58</v>
      </c>
      <c r="D1773" s="194">
        <v>182.08</v>
      </c>
      <c r="E1773" s="194">
        <v>2510.58</v>
      </c>
      <c r="F1773" s="194">
        <v>2419.42</v>
      </c>
      <c r="G1773" s="194">
        <v>91.17</v>
      </c>
      <c r="H1773" s="194">
        <v>2544.25</v>
      </c>
      <c r="I1773" s="194">
        <v>2453.08</v>
      </c>
      <c r="J1773" s="194">
        <v>91.17</v>
      </c>
    </row>
    <row r="1774" spans="1:10">
      <c r="A1774" s="195">
        <v>7965</v>
      </c>
      <c r="B1774" s="195">
        <v>3119.92</v>
      </c>
      <c r="C1774" s="195">
        <v>2938.17</v>
      </c>
      <c r="D1774" s="195">
        <v>181.75</v>
      </c>
      <c r="E1774" s="195">
        <v>2512.83</v>
      </c>
      <c r="F1774" s="195">
        <v>2421.83</v>
      </c>
      <c r="G1774" s="195">
        <v>91</v>
      </c>
      <c r="H1774" s="195">
        <v>2546.5</v>
      </c>
      <c r="I1774" s="195">
        <v>2455.5</v>
      </c>
      <c r="J1774" s="195">
        <v>91</v>
      </c>
    </row>
    <row r="1775" spans="1:10">
      <c r="A1775" s="194">
        <v>7969.5</v>
      </c>
      <c r="B1775" s="194">
        <v>3122.17</v>
      </c>
      <c r="C1775" s="194">
        <v>2940.67</v>
      </c>
      <c r="D1775" s="194">
        <v>181.5</v>
      </c>
      <c r="E1775" s="194">
        <v>2515.08</v>
      </c>
      <c r="F1775" s="194">
        <v>2424.17</v>
      </c>
      <c r="G1775" s="194">
        <v>90.92</v>
      </c>
      <c r="H1775" s="194">
        <v>2548.75</v>
      </c>
      <c r="I1775" s="194">
        <v>2457.83</v>
      </c>
      <c r="J1775" s="194">
        <v>90.92</v>
      </c>
    </row>
    <row r="1776" spans="1:10">
      <c r="A1776" s="195">
        <v>7974</v>
      </c>
      <c r="B1776" s="195">
        <v>3124.42</v>
      </c>
      <c r="C1776" s="195">
        <v>2943.25</v>
      </c>
      <c r="D1776" s="195">
        <v>181.17</v>
      </c>
      <c r="E1776" s="195">
        <v>2517.33</v>
      </c>
      <c r="F1776" s="195">
        <v>2426.58</v>
      </c>
      <c r="G1776" s="195">
        <v>90.75</v>
      </c>
      <c r="H1776" s="195">
        <v>2551</v>
      </c>
      <c r="I1776" s="195">
        <v>2460.25</v>
      </c>
      <c r="J1776" s="195">
        <v>90.75</v>
      </c>
    </row>
    <row r="1777" spans="1:10">
      <c r="A1777" s="194">
        <v>7978.5</v>
      </c>
      <c r="B1777" s="194">
        <v>3126.58</v>
      </c>
      <c r="C1777" s="194">
        <v>2945.67</v>
      </c>
      <c r="D1777" s="194">
        <v>180.92</v>
      </c>
      <c r="E1777" s="194">
        <v>2519.5</v>
      </c>
      <c r="F1777" s="194">
        <v>2428.92</v>
      </c>
      <c r="G1777" s="194">
        <v>90.58</v>
      </c>
      <c r="H1777" s="194">
        <v>2553.17</v>
      </c>
      <c r="I1777" s="194">
        <v>2462.58</v>
      </c>
      <c r="J1777" s="194">
        <v>90.58</v>
      </c>
    </row>
    <row r="1778" spans="1:10">
      <c r="A1778" s="195">
        <v>7983</v>
      </c>
      <c r="B1778" s="195">
        <v>3128.83</v>
      </c>
      <c r="C1778" s="195">
        <v>2948.25</v>
      </c>
      <c r="D1778" s="195">
        <v>180.58</v>
      </c>
      <c r="E1778" s="195">
        <v>2521.75</v>
      </c>
      <c r="F1778" s="195">
        <v>2431.33</v>
      </c>
      <c r="G1778" s="195">
        <v>90.42</v>
      </c>
      <c r="H1778" s="195">
        <v>2555.42</v>
      </c>
      <c r="I1778" s="195">
        <v>2465</v>
      </c>
      <c r="J1778" s="195">
        <v>90.42</v>
      </c>
    </row>
    <row r="1779" spans="1:10">
      <c r="A1779" s="194">
        <v>7987.5</v>
      </c>
      <c r="B1779" s="194">
        <v>3131.08</v>
      </c>
      <c r="C1779" s="194">
        <v>2950.75</v>
      </c>
      <c r="D1779" s="194">
        <v>180.33</v>
      </c>
      <c r="E1779" s="194">
        <v>2524</v>
      </c>
      <c r="F1779" s="194">
        <v>2433.75</v>
      </c>
      <c r="G1779" s="194">
        <v>90.25</v>
      </c>
      <c r="H1779" s="194">
        <v>2557.67</v>
      </c>
      <c r="I1779" s="194">
        <v>2467.42</v>
      </c>
      <c r="J1779" s="194">
        <v>90.25</v>
      </c>
    </row>
    <row r="1780" spans="1:10">
      <c r="A1780" s="195">
        <v>7992</v>
      </c>
      <c r="B1780" s="195">
        <v>3133.33</v>
      </c>
      <c r="C1780" s="195">
        <v>2953.33</v>
      </c>
      <c r="D1780" s="195">
        <v>180</v>
      </c>
      <c r="E1780" s="195">
        <v>2526.25</v>
      </c>
      <c r="F1780" s="195">
        <v>2436.08</v>
      </c>
      <c r="G1780" s="195">
        <v>90.17</v>
      </c>
      <c r="H1780" s="195">
        <v>2559.92</v>
      </c>
      <c r="I1780" s="195">
        <v>2469.75</v>
      </c>
      <c r="J1780" s="195">
        <v>90.17</v>
      </c>
    </row>
    <row r="1781" spans="1:10">
      <c r="A1781" s="194">
        <v>7996.5</v>
      </c>
      <c r="B1781" s="194">
        <v>3135.5</v>
      </c>
      <c r="C1781" s="194">
        <v>2955.75</v>
      </c>
      <c r="D1781" s="194">
        <v>179.75</v>
      </c>
      <c r="E1781" s="194">
        <v>2528.42</v>
      </c>
      <c r="F1781" s="194">
        <v>2438.42</v>
      </c>
      <c r="G1781" s="194">
        <v>90</v>
      </c>
      <c r="H1781" s="194">
        <v>2562.08</v>
      </c>
      <c r="I1781" s="194">
        <v>2472.08</v>
      </c>
      <c r="J1781" s="194">
        <v>90</v>
      </c>
    </row>
    <row r="1782" spans="1:10">
      <c r="A1782" s="195">
        <v>8001</v>
      </c>
      <c r="B1782" s="195">
        <v>3137.75</v>
      </c>
      <c r="C1782" s="195">
        <v>2958.33</v>
      </c>
      <c r="D1782" s="195">
        <v>179.42</v>
      </c>
      <c r="E1782" s="195">
        <v>2530.67</v>
      </c>
      <c r="F1782" s="195">
        <v>2440.83</v>
      </c>
      <c r="G1782" s="195">
        <v>89.83</v>
      </c>
      <c r="H1782" s="195">
        <v>2564.33</v>
      </c>
      <c r="I1782" s="195">
        <v>2474.5</v>
      </c>
      <c r="J1782" s="195">
        <v>89.83</v>
      </c>
    </row>
    <row r="1783" spans="1:10">
      <c r="A1783" s="194">
        <v>8005.5</v>
      </c>
      <c r="B1783" s="194">
        <v>3140</v>
      </c>
      <c r="C1783" s="194">
        <v>2960.83</v>
      </c>
      <c r="D1783" s="194">
        <v>179.17</v>
      </c>
      <c r="E1783" s="194">
        <v>2532.92</v>
      </c>
      <c r="F1783" s="194">
        <v>2443.25</v>
      </c>
      <c r="G1783" s="194">
        <v>89.67</v>
      </c>
      <c r="H1783" s="194">
        <v>2566.58</v>
      </c>
      <c r="I1783" s="194">
        <v>2476.92</v>
      </c>
      <c r="J1783" s="194">
        <v>89.67</v>
      </c>
    </row>
    <row r="1784" spans="1:10">
      <c r="A1784" s="195">
        <v>8010</v>
      </c>
      <c r="B1784" s="195">
        <v>3142.17</v>
      </c>
      <c r="C1784" s="195">
        <v>2963.33</v>
      </c>
      <c r="D1784" s="195">
        <v>178.83</v>
      </c>
      <c r="E1784" s="195">
        <v>2535.08</v>
      </c>
      <c r="F1784" s="195">
        <v>2445.5</v>
      </c>
      <c r="G1784" s="195">
        <v>89.58</v>
      </c>
      <c r="H1784" s="195">
        <v>2568.75</v>
      </c>
      <c r="I1784" s="195">
        <v>2479.17</v>
      </c>
      <c r="J1784" s="195">
        <v>89.58</v>
      </c>
    </row>
    <row r="1785" spans="1:10">
      <c r="A1785" s="194">
        <v>8014.5</v>
      </c>
      <c r="B1785" s="194">
        <v>3144.42</v>
      </c>
      <c r="C1785" s="194">
        <v>2965.92</v>
      </c>
      <c r="D1785" s="194">
        <v>178.5</v>
      </c>
      <c r="E1785" s="194">
        <v>2537.33</v>
      </c>
      <c r="F1785" s="194">
        <v>2447.92</v>
      </c>
      <c r="G1785" s="194">
        <v>89.42</v>
      </c>
      <c r="H1785" s="194">
        <v>2571</v>
      </c>
      <c r="I1785" s="194">
        <v>2481.58</v>
      </c>
      <c r="J1785" s="194">
        <v>89.42</v>
      </c>
    </row>
    <row r="1786" spans="1:10">
      <c r="A1786" s="195">
        <v>8019</v>
      </c>
      <c r="B1786" s="195">
        <v>3146.67</v>
      </c>
      <c r="C1786" s="195">
        <v>2968.42</v>
      </c>
      <c r="D1786" s="195">
        <v>178.25</v>
      </c>
      <c r="E1786" s="195">
        <v>2539.58</v>
      </c>
      <c r="F1786" s="195">
        <v>2450.33</v>
      </c>
      <c r="G1786" s="195">
        <v>89.25</v>
      </c>
      <c r="H1786" s="195">
        <v>2573.25</v>
      </c>
      <c r="I1786" s="195">
        <v>2484</v>
      </c>
      <c r="J1786" s="195">
        <v>89.25</v>
      </c>
    </row>
    <row r="1787" spans="1:10">
      <c r="A1787" s="194">
        <v>8023.5</v>
      </c>
      <c r="B1787" s="194">
        <v>3148.92</v>
      </c>
      <c r="C1787" s="194">
        <v>2971</v>
      </c>
      <c r="D1787" s="194">
        <v>177.92</v>
      </c>
      <c r="E1787" s="194">
        <v>2541.83</v>
      </c>
      <c r="F1787" s="194">
        <v>2452.75</v>
      </c>
      <c r="G1787" s="194">
        <v>89.08</v>
      </c>
      <c r="H1787" s="194">
        <v>2575.5</v>
      </c>
      <c r="I1787" s="194">
        <v>2486.42</v>
      </c>
      <c r="J1787" s="194">
        <v>89.08</v>
      </c>
    </row>
    <row r="1788" spans="1:10">
      <c r="A1788" s="195">
        <v>8028</v>
      </c>
      <c r="B1788" s="195">
        <v>3151.08</v>
      </c>
      <c r="C1788" s="195">
        <v>2973.42</v>
      </c>
      <c r="D1788" s="195">
        <v>177.67</v>
      </c>
      <c r="E1788" s="195">
        <v>2544</v>
      </c>
      <c r="F1788" s="195">
        <v>2455</v>
      </c>
      <c r="G1788" s="195">
        <v>89</v>
      </c>
      <c r="H1788" s="195">
        <v>2577.67</v>
      </c>
      <c r="I1788" s="195">
        <v>2488.67</v>
      </c>
      <c r="J1788" s="195">
        <v>89</v>
      </c>
    </row>
    <row r="1789" spans="1:10">
      <c r="A1789" s="194">
        <v>8032.5</v>
      </c>
      <c r="B1789" s="194">
        <v>3153.33</v>
      </c>
      <c r="C1789" s="194">
        <v>2976</v>
      </c>
      <c r="D1789" s="194">
        <v>177.33</v>
      </c>
      <c r="E1789" s="194">
        <v>2546.25</v>
      </c>
      <c r="F1789" s="194">
        <v>2457.42</v>
      </c>
      <c r="G1789" s="194">
        <v>88.83</v>
      </c>
      <c r="H1789" s="194">
        <v>2579.92</v>
      </c>
      <c r="I1789" s="194">
        <v>2491.08</v>
      </c>
      <c r="J1789" s="194">
        <v>88.83</v>
      </c>
    </row>
    <row r="1790" spans="1:10">
      <c r="A1790" s="195">
        <v>8037</v>
      </c>
      <c r="B1790" s="195">
        <v>3155.58</v>
      </c>
      <c r="C1790" s="195">
        <v>2978.5</v>
      </c>
      <c r="D1790" s="195">
        <v>177.08</v>
      </c>
      <c r="E1790" s="195">
        <v>2548.5</v>
      </c>
      <c r="F1790" s="195">
        <v>2459.83</v>
      </c>
      <c r="G1790" s="195">
        <v>88.67</v>
      </c>
      <c r="H1790" s="195">
        <v>2582.17</v>
      </c>
      <c r="I1790" s="195">
        <v>2493.5</v>
      </c>
      <c r="J1790" s="195">
        <v>88.67</v>
      </c>
    </row>
    <row r="1791" spans="1:10">
      <c r="A1791" s="194">
        <v>8041.5</v>
      </c>
      <c r="B1791" s="194">
        <v>3157.83</v>
      </c>
      <c r="C1791" s="194">
        <v>2981.08</v>
      </c>
      <c r="D1791" s="194">
        <v>176.75</v>
      </c>
      <c r="E1791" s="194">
        <v>2550.75</v>
      </c>
      <c r="F1791" s="194">
        <v>2462.25</v>
      </c>
      <c r="G1791" s="194">
        <v>88.5</v>
      </c>
      <c r="H1791" s="194">
        <v>2584.42</v>
      </c>
      <c r="I1791" s="194">
        <v>2495.92</v>
      </c>
      <c r="J1791" s="194">
        <v>88.5</v>
      </c>
    </row>
    <row r="1792" spans="1:10">
      <c r="A1792" s="195">
        <v>8046</v>
      </c>
      <c r="B1792" s="195">
        <v>3160</v>
      </c>
      <c r="C1792" s="195">
        <v>2983.5</v>
      </c>
      <c r="D1792" s="195">
        <v>176.5</v>
      </c>
      <c r="E1792" s="195">
        <v>2552.92</v>
      </c>
      <c r="F1792" s="195">
        <v>2464.5</v>
      </c>
      <c r="G1792" s="195">
        <v>88.42</v>
      </c>
      <c r="H1792" s="195">
        <v>2586.58</v>
      </c>
      <c r="I1792" s="195">
        <v>2498.17</v>
      </c>
      <c r="J1792" s="195">
        <v>88.42</v>
      </c>
    </row>
    <row r="1793" spans="1:10">
      <c r="A1793" s="194">
        <v>8050.5</v>
      </c>
      <c r="B1793" s="194">
        <v>3162.25</v>
      </c>
      <c r="C1793" s="194">
        <v>2986.08</v>
      </c>
      <c r="D1793" s="194">
        <v>176.17</v>
      </c>
      <c r="E1793" s="194">
        <v>2555.17</v>
      </c>
      <c r="F1793" s="194">
        <v>2466.92</v>
      </c>
      <c r="G1793" s="194">
        <v>88.25</v>
      </c>
      <c r="H1793" s="194">
        <v>2588.83</v>
      </c>
      <c r="I1793" s="194">
        <v>2500.58</v>
      </c>
      <c r="J1793" s="194">
        <v>88.25</v>
      </c>
    </row>
    <row r="1794" spans="1:10">
      <c r="A1794" s="195">
        <v>8055</v>
      </c>
      <c r="B1794" s="195">
        <v>3164.5</v>
      </c>
      <c r="C1794" s="195">
        <v>2988.58</v>
      </c>
      <c r="D1794" s="195">
        <v>175.92</v>
      </c>
      <c r="E1794" s="195">
        <v>2557.42</v>
      </c>
      <c r="F1794" s="195">
        <v>2469.33</v>
      </c>
      <c r="G1794" s="195">
        <v>88.08</v>
      </c>
      <c r="H1794" s="195">
        <v>2591.08</v>
      </c>
      <c r="I1794" s="195">
        <v>2503</v>
      </c>
      <c r="J1794" s="195">
        <v>88.08</v>
      </c>
    </row>
    <row r="1795" spans="1:10">
      <c r="A1795" s="194">
        <v>8059.5</v>
      </c>
      <c r="B1795" s="194">
        <v>3166.75</v>
      </c>
      <c r="C1795" s="194">
        <v>2991.17</v>
      </c>
      <c r="D1795" s="194">
        <v>175.58</v>
      </c>
      <c r="E1795" s="194">
        <v>2559.67</v>
      </c>
      <c r="F1795" s="194">
        <v>2471.75</v>
      </c>
      <c r="G1795" s="194">
        <v>87.92</v>
      </c>
      <c r="H1795" s="194">
        <v>2593.33</v>
      </c>
      <c r="I1795" s="194">
        <v>2505.42</v>
      </c>
      <c r="J1795" s="194">
        <v>87.92</v>
      </c>
    </row>
    <row r="1796" spans="1:10">
      <c r="A1796" s="195">
        <v>8064</v>
      </c>
      <c r="B1796" s="195">
        <v>3168.92</v>
      </c>
      <c r="C1796" s="195">
        <v>2993.58</v>
      </c>
      <c r="D1796" s="195">
        <v>175.33</v>
      </c>
      <c r="E1796" s="195">
        <v>2561.83</v>
      </c>
      <c r="F1796" s="195">
        <v>2474</v>
      </c>
      <c r="G1796" s="195">
        <v>87.83</v>
      </c>
      <c r="H1796" s="195">
        <v>2595.5</v>
      </c>
      <c r="I1796" s="195">
        <v>2507.67</v>
      </c>
      <c r="J1796" s="195">
        <v>87.83</v>
      </c>
    </row>
    <row r="1797" spans="1:10">
      <c r="A1797" s="194">
        <v>8068.5</v>
      </c>
      <c r="B1797" s="194">
        <v>3171.17</v>
      </c>
      <c r="C1797" s="194">
        <v>2996.17</v>
      </c>
      <c r="D1797" s="194">
        <v>175</v>
      </c>
      <c r="E1797" s="194">
        <v>2564.08</v>
      </c>
      <c r="F1797" s="194">
        <v>2476.42</v>
      </c>
      <c r="G1797" s="194">
        <v>87.67</v>
      </c>
      <c r="H1797" s="194">
        <v>2597.75</v>
      </c>
      <c r="I1797" s="194">
        <v>2510.08</v>
      </c>
      <c r="J1797" s="194">
        <v>87.67</v>
      </c>
    </row>
    <row r="1798" spans="1:10">
      <c r="A1798" s="195">
        <v>8073</v>
      </c>
      <c r="B1798" s="195">
        <v>3173.42</v>
      </c>
      <c r="C1798" s="195">
        <v>2998.67</v>
      </c>
      <c r="D1798" s="195">
        <v>174.75</v>
      </c>
      <c r="E1798" s="195">
        <v>2566.33</v>
      </c>
      <c r="F1798" s="195">
        <v>2478.83</v>
      </c>
      <c r="G1798" s="195">
        <v>87.5</v>
      </c>
      <c r="H1798" s="195">
        <v>2600</v>
      </c>
      <c r="I1798" s="195">
        <v>2512.5</v>
      </c>
      <c r="J1798" s="195">
        <v>87.5</v>
      </c>
    </row>
    <row r="1799" spans="1:10">
      <c r="A1799" s="194">
        <v>8077.5</v>
      </c>
      <c r="B1799" s="194">
        <v>3175.58</v>
      </c>
      <c r="C1799" s="194">
        <v>3001.17</v>
      </c>
      <c r="D1799" s="194">
        <v>174.42</v>
      </c>
      <c r="E1799" s="194">
        <v>2568.5</v>
      </c>
      <c r="F1799" s="194">
        <v>2481.17</v>
      </c>
      <c r="G1799" s="194">
        <v>87.33</v>
      </c>
      <c r="H1799" s="194">
        <v>2602.17</v>
      </c>
      <c r="I1799" s="194">
        <v>2514.83</v>
      </c>
      <c r="J1799" s="194">
        <v>87.33</v>
      </c>
    </row>
    <row r="1800" spans="1:10">
      <c r="A1800" s="195">
        <v>8082</v>
      </c>
      <c r="B1800" s="195">
        <v>3177.83</v>
      </c>
      <c r="C1800" s="195">
        <v>3003.67</v>
      </c>
      <c r="D1800" s="195">
        <v>174.17</v>
      </c>
      <c r="E1800" s="195">
        <v>2570.75</v>
      </c>
      <c r="F1800" s="195">
        <v>2483.5</v>
      </c>
      <c r="G1800" s="195">
        <v>87.25</v>
      </c>
      <c r="H1800" s="195">
        <v>2604.42</v>
      </c>
      <c r="I1800" s="195">
        <v>2517.17</v>
      </c>
      <c r="J1800" s="195">
        <v>87.25</v>
      </c>
    </row>
    <row r="1801" spans="1:10">
      <c r="A1801" s="194">
        <v>8086.5</v>
      </c>
      <c r="B1801" s="194">
        <v>3180.08</v>
      </c>
      <c r="C1801" s="194">
        <v>3006.25</v>
      </c>
      <c r="D1801" s="194">
        <v>173.83</v>
      </c>
      <c r="E1801" s="194">
        <v>2573</v>
      </c>
      <c r="F1801" s="194">
        <v>2485.92</v>
      </c>
      <c r="G1801" s="194">
        <v>87.08</v>
      </c>
      <c r="H1801" s="194">
        <v>2606.67</v>
      </c>
      <c r="I1801" s="194">
        <v>2519.58</v>
      </c>
      <c r="J1801" s="194">
        <v>87.08</v>
      </c>
    </row>
    <row r="1802" spans="1:10">
      <c r="A1802" s="195">
        <v>8091</v>
      </c>
      <c r="B1802" s="195">
        <v>3182.33</v>
      </c>
      <c r="C1802" s="195">
        <v>3008.75</v>
      </c>
      <c r="D1802" s="195">
        <v>173.58</v>
      </c>
      <c r="E1802" s="195">
        <v>2575.25</v>
      </c>
      <c r="F1802" s="195">
        <v>2488.33</v>
      </c>
      <c r="G1802" s="195">
        <v>86.92</v>
      </c>
      <c r="H1802" s="195">
        <v>2608.92</v>
      </c>
      <c r="I1802" s="195">
        <v>2522</v>
      </c>
      <c r="J1802" s="195">
        <v>86.92</v>
      </c>
    </row>
    <row r="1803" spans="1:10">
      <c r="A1803" s="194">
        <v>8095.5</v>
      </c>
      <c r="B1803" s="194">
        <v>3184.5</v>
      </c>
      <c r="C1803" s="194">
        <v>3011.25</v>
      </c>
      <c r="D1803" s="194">
        <v>173.25</v>
      </c>
      <c r="E1803" s="194">
        <v>2577.42</v>
      </c>
      <c r="F1803" s="194">
        <v>2490.67</v>
      </c>
      <c r="G1803" s="194">
        <v>86.75</v>
      </c>
      <c r="H1803" s="194">
        <v>2611.08</v>
      </c>
      <c r="I1803" s="194">
        <v>2524.33</v>
      </c>
      <c r="J1803" s="194">
        <v>86.75</v>
      </c>
    </row>
    <row r="1804" spans="1:10">
      <c r="A1804" s="195">
        <v>8100</v>
      </c>
      <c r="B1804" s="195">
        <v>3186.75</v>
      </c>
      <c r="C1804" s="195">
        <v>3013.75</v>
      </c>
      <c r="D1804" s="195">
        <v>173</v>
      </c>
      <c r="E1804" s="195">
        <v>2579.67</v>
      </c>
      <c r="F1804" s="195">
        <v>2493</v>
      </c>
      <c r="G1804" s="195">
        <v>86.67</v>
      </c>
      <c r="H1804" s="195">
        <v>2613.33</v>
      </c>
      <c r="I1804" s="195">
        <v>2526.67</v>
      </c>
      <c r="J1804" s="195">
        <v>86.67</v>
      </c>
    </row>
    <row r="1805" spans="1:10">
      <c r="A1805" s="194">
        <v>8104.5</v>
      </c>
      <c r="B1805" s="194">
        <v>3189</v>
      </c>
      <c r="C1805" s="194">
        <v>3016.33</v>
      </c>
      <c r="D1805" s="194">
        <v>172.67</v>
      </c>
      <c r="E1805" s="194">
        <v>2581.92</v>
      </c>
      <c r="F1805" s="194">
        <v>2495.42</v>
      </c>
      <c r="G1805" s="194">
        <v>86.5</v>
      </c>
      <c r="H1805" s="194">
        <v>2615.58</v>
      </c>
      <c r="I1805" s="194">
        <v>2529.08</v>
      </c>
      <c r="J1805" s="194">
        <v>86.5</v>
      </c>
    </row>
    <row r="1806" spans="1:10">
      <c r="A1806" s="195">
        <v>8109</v>
      </c>
      <c r="B1806" s="195">
        <v>3191.25</v>
      </c>
      <c r="C1806" s="195">
        <v>3018.83</v>
      </c>
      <c r="D1806" s="195">
        <v>172.42</v>
      </c>
      <c r="E1806" s="195">
        <v>2584.17</v>
      </c>
      <c r="F1806" s="195">
        <v>2497.83</v>
      </c>
      <c r="G1806" s="195">
        <v>86.33</v>
      </c>
      <c r="H1806" s="195">
        <v>2617.83</v>
      </c>
      <c r="I1806" s="195">
        <v>2531.5</v>
      </c>
      <c r="J1806" s="195">
        <v>86.33</v>
      </c>
    </row>
    <row r="1807" spans="1:10">
      <c r="A1807" s="194">
        <v>8113.5</v>
      </c>
      <c r="B1807" s="194">
        <v>3193.42</v>
      </c>
      <c r="C1807" s="194">
        <v>3021.33</v>
      </c>
      <c r="D1807" s="194">
        <v>172.08</v>
      </c>
      <c r="E1807" s="194">
        <v>2586.33</v>
      </c>
      <c r="F1807" s="194">
        <v>2500.17</v>
      </c>
      <c r="G1807" s="194">
        <v>86.17</v>
      </c>
      <c r="H1807" s="194">
        <v>2620</v>
      </c>
      <c r="I1807" s="194">
        <v>2533.83</v>
      </c>
      <c r="J1807" s="194">
        <v>86.17</v>
      </c>
    </row>
    <row r="1808" spans="1:10">
      <c r="A1808" s="195">
        <v>8118</v>
      </c>
      <c r="B1808" s="195">
        <v>3195.67</v>
      </c>
      <c r="C1808" s="195">
        <v>3023.83</v>
      </c>
      <c r="D1808" s="195">
        <v>171.83</v>
      </c>
      <c r="E1808" s="195">
        <v>2588.58</v>
      </c>
      <c r="F1808" s="195">
        <v>2502.58</v>
      </c>
      <c r="G1808" s="195">
        <v>86</v>
      </c>
      <c r="H1808" s="195">
        <v>2622.25</v>
      </c>
      <c r="I1808" s="195">
        <v>2536.25</v>
      </c>
      <c r="J1808" s="195">
        <v>86</v>
      </c>
    </row>
    <row r="1809" spans="1:10">
      <c r="A1809" s="194">
        <v>8122.5</v>
      </c>
      <c r="B1809" s="194">
        <v>3197.92</v>
      </c>
      <c r="C1809" s="194">
        <v>3026.42</v>
      </c>
      <c r="D1809" s="194">
        <v>171.5</v>
      </c>
      <c r="E1809" s="194">
        <v>2590.83</v>
      </c>
      <c r="F1809" s="194">
        <v>2504.92</v>
      </c>
      <c r="G1809" s="194">
        <v>85.92</v>
      </c>
      <c r="H1809" s="194">
        <v>2624.5</v>
      </c>
      <c r="I1809" s="194">
        <v>2538.58</v>
      </c>
      <c r="J1809" s="194">
        <v>85.92</v>
      </c>
    </row>
    <row r="1810" spans="1:10">
      <c r="A1810" s="195">
        <v>8127</v>
      </c>
      <c r="B1810" s="195">
        <v>3200.08</v>
      </c>
      <c r="C1810" s="195">
        <v>3028.83</v>
      </c>
      <c r="D1810" s="195">
        <v>171.25</v>
      </c>
      <c r="E1810" s="195">
        <v>2593</v>
      </c>
      <c r="F1810" s="195">
        <v>2507.25</v>
      </c>
      <c r="G1810" s="195">
        <v>85.75</v>
      </c>
      <c r="H1810" s="195">
        <v>2626.67</v>
      </c>
      <c r="I1810" s="195">
        <v>2540.92</v>
      </c>
      <c r="J1810" s="195">
        <v>85.75</v>
      </c>
    </row>
    <row r="1811" spans="1:10">
      <c r="A1811" s="194">
        <v>8131.5</v>
      </c>
      <c r="B1811" s="194">
        <v>3202.33</v>
      </c>
      <c r="C1811" s="194">
        <v>3031.42</v>
      </c>
      <c r="D1811" s="194">
        <v>170.92</v>
      </c>
      <c r="E1811" s="194">
        <v>2595.25</v>
      </c>
      <c r="F1811" s="194">
        <v>2509.67</v>
      </c>
      <c r="G1811" s="194">
        <v>85.58</v>
      </c>
      <c r="H1811" s="194">
        <v>2628.92</v>
      </c>
      <c r="I1811" s="194">
        <v>2543.33</v>
      </c>
      <c r="J1811" s="194">
        <v>85.58</v>
      </c>
    </row>
    <row r="1812" spans="1:10">
      <c r="A1812" s="195">
        <v>8136</v>
      </c>
      <c r="B1812" s="195">
        <v>3204.58</v>
      </c>
      <c r="C1812" s="195">
        <v>3033.92</v>
      </c>
      <c r="D1812" s="195">
        <v>170.67</v>
      </c>
      <c r="E1812" s="195">
        <v>2597.5</v>
      </c>
      <c r="F1812" s="195">
        <v>2512.08</v>
      </c>
      <c r="G1812" s="195">
        <v>85.42</v>
      </c>
      <c r="H1812" s="195">
        <v>2631.17</v>
      </c>
      <c r="I1812" s="195">
        <v>2545.75</v>
      </c>
      <c r="J1812" s="195">
        <v>85.42</v>
      </c>
    </row>
    <row r="1813" spans="1:10">
      <c r="A1813" s="194">
        <v>8140.5</v>
      </c>
      <c r="B1813" s="194">
        <v>3206.83</v>
      </c>
      <c r="C1813" s="194">
        <v>3036.5</v>
      </c>
      <c r="D1813" s="194">
        <v>170.33</v>
      </c>
      <c r="E1813" s="194">
        <v>2599.75</v>
      </c>
      <c r="F1813" s="194">
        <v>2514.42</v>
      </c>
      <c r="G1813" s="194">
        <v>85.33</v>
      </c>
      <c r="H1813" s="194">
        <v>2633.42</v>
      </c>
      <c r="I1813" s="194">
        <v>2548.08</v>
      </c>
      <c r="J1813" s="194">
        <v>85.33</v>
      </c>
    </row>
    <row r="1814" spans="1:10">
      <c r="A1814" s="195">
        <v>8145</v>
      </c>
      <c r="B1814" s="195">
        <v>3209</v>
      </c>
      <c r="C1814" s="195">
        <v>3038.92</v>
      </c>
      <c r="D1814" s="195">
        <v>170.08</v>
      </c>
      <c r="E1814" s="195">
        <v>2601.92</v>
      </c>
      <c r="F1814" s="195">
        <v>2516.75</v>
      </c>
      <c r="G1814" s="195">
        <v>85.17</v>
      </c>
      <c r="H1814" s="195">
        <v>2635.58</v>
      </c>
      <c r="I1814" s="195">
        <v>2550.42</v>
      </c>
      <c r="J1814" s="195">
        <v>85.17</v>
      </c>
    </row>
    <row r="1815" spans="1:10">
      <c r="A1815" s="194">
        <v>8149.5</v>
      </c>
      <c r="B1815" s="194">
        <v>3211.25</v>
      </c>
      <c r="C1815" s="194">
        <v>3041.5</v>
      </c>
      <c r="D1815" s="194">
        <v>169.75</v>
      </c>
      <c r="E1815" s="194">
        <v>2604.17</v>
      </c>
      <c r="F1815" s="194">
        <v>2519.17</v>
      </c>
      <c r="G1815" s="194">
        <v>85</v>
      </c>
      <c r="H1815" s="194">
        <v>2637.83</v>
      </c>
      <c r="I1815" s="194">
        <v>2552.83</v>
      </c>
      <c r="J1815" s="194">
        <v>85</v>
      </c>
    </row>
    <row r="1816" spans="1:10">
      <c r="A1816" s="195">
        <v>8154</v>
      </c>
      <c r="B1816" s="195">
        <v>3213.5</v>
      </c>
      <c r="C1816" s="195">
        <v>3044</v>
      </c>
      <c r="D1816" s="195">
        <v>169.5</v>
      </c>
      <c r="E1816" s="195">
        <v>2606.42</v>
      </c>
      <c r="F1816" s="195">
        <v>2521.58</v>
      </c>
      <c r="G1816" s="195">
        <v>84.83</v>
      </c>
      <c r="H1816" s="195">
        <v>2640.08</v>
      </c>
      <c r="I1816" s="195">
        <v>2555.25</v>
      </c>
      <c r="J1816" s="195">
        <v>84.83</v>
      </c>
    </row>
    <row r="1817" spans="1:10">
      <c r="A1817" s="194">
        <v>8158.5</v>
      </c>
      <c r="B1817" s="194">
        <v>3215.75</v>
      </c>
      <c r="C1817" s="194">
        <v>3046.58</v>
      </c>
      <c r="D1817" s="194">
        <v>169.17</v>
      </c>
      <c r="E1817" s="194">
        <v>2608.67</v>
      </c>
      <c r="F1817" s="194">
        <v>2523.92</v>
      </c>
      <c r="G1817" s="194">
        <v>84.75</v>
      </c>
      <c r="H1817" s="194">
        <v>2642.33</v>
      </c>
      <c r="I1817" s="194">
        <v>2557.58</v>
      </c>
      <c r="J1817" s="194">
        <v>84.75</v>
      </c>
    </row>
    <row r="1818" spans="1:10">
      <c r="A1818" s="195">
        <v>8163</v>
      </c>
      <c r="B1818" s="195">
        <v>3217.92</v>
      </c>
      <c r="C1818" s="195">
        <v>3049.08</v>
      </c>
      <c r="D1818" s="195">
        <v>168.83</v>
      </c>
      <c r="E1818" s="195">
        <v>2610.83</v>
      </c>
      <c r="F1818" s="195">
        <v>2526.25</v>
      </c>
      <c r="G1818" s="195">
        <v>84.58</v>
      </c>
      <c r="H1818" s="195">
        <v>2644.5</v>
      </c>
      <c r="I1818" s="195">
        <v>2559.92</v>
      </c>
      <c r="J1818" s="195">
        <v>84.58</v>
      </c>
    </row>
    <row r="1819" spans="1:10">
      <c r="A1819" s="194">
        <v>8167.5</v>
      </c>
      <c r="B1819" s="194">
        <v>3220.17</v>
      </c>
      <c r="C1819" s="194">
        <v>3051.58</v>
      </c>
      <c r="D1819" s="194">
        <v>168.58</v>
      </c>
      <c r="E1819" s="194">
        <v>2613.08</v>
      </c>
      <c r="F1819" s="194">
        <v>2528.67</v>
      </c>
      <c r="G1819" s="194">
        <v>84.42</v>
      </c>
      <c r="H1819" s="194">
        <v>2646.75</v>
      </c>
      <c r="I1819" s="194">
        <v>2562.33</v>
      </c>
      <c r="J1819" s="194">
        <v>84.42</v>
      </c>
    </row>
    <row r="1820" spans="1:10">
      <c r="A1820" s="195">
        <v>8172</v>
      </c>
      <c r="B1820" s="195">
        <v>3222.42</v>
      </c>
      <c r="C1820" s="195">
        <v>3054.17</v>
      </c>
      <c r="D1820" s="195">
        <v>168.25</v>
      </c>
      <c r="E1820" s="195">
        <v>2615.33</v>
      </c>
      <c r="F1820" s="195">
        <v>2531.08</v>
      </c>
      <c r="G1820" s="195">
        <v>84.25</v>
      </c>
      <c r="H1820" s="195">
        <v>2649</v>
      </c>
      <c r="I1820" s="195">
        <v>2564.75</v>
      </c>
      <c r="J1820" s="195">
        <v>84.25</v>
      </c>
    </row>
    <row r="1821" spans="1:10">
      <c r="A1821" s="194">
        <v>8176.5</v>
      </c>
      <c r="B1821" s="194">
        <v>3224.58</v>
      </c>
      <c r="C1821" s="194">
        <v>3056.58</v>
      </c>
      <c r="D1821" s="194">
        <v>168</v>
      </c>
      <c r="E1821" s="194">
        <v>2617.5</v>
      </c>
      <c r="F1821" s="194">
        <v>2533.33</v>
      </c>
      <c r="G1821" s="194">
        <v>84.17</v>
      </c>
      <c r="H1821" s="194">
        <v>2651.17</v>
      </c>
      <c r="I1821" s="194">
        <v>2567</v>
      </c>
      <c r="J1821" s="194">
        <v>84.17</v>
      </c>
    </row>
    <row r="1822" spans="1:10">
      <c r="A1822" s="195">
        <v>8181</v>
      </c>
      <c r="B1822" s="195">
        <v>3226.83</v>
      </c>
      <c r="C1822" s="195">
        <v>3059.17</v>
      </c>
      <c r="D1822" s="195">
        <v>167.67</v>
      </c>
      <c r="E1822" s="195">
        <v>2619.75</v>
      </c>
      <c r="F1822" s="195">
        <v>2535.75</v>
      </c>
      <c r="G1822" s="195">
        <v>84</v>
      </c>
      <c r="H1822" s="195">
        <v>2653.42</v>
      </c>
      <c r="I1822" s="195">
        <v>2569.42</v>
      </c>
      <c r="J1822" s="195">
        <v>84</v>
      </c>
    </row>
    <row r="1823" spans="1:10">
      <c r="A1823" s="194">
        <v>8185.5</v>
      </c>
      <c r="B1823" s="194">
        <v>3229.08</v>
      </c>
      <c r="C1823" s="194">
        <v>3061.67</v>
      </c>
      <c r="D1823" s="194">
        <v>167.42</v>
      </c>
      <c r="E1823" s="194">
        <v>2622</v>
      </c>
      <c r="F1823" s="194">
        <v>2538.17</v>
      </c>
      <c r="G1823" s="194">
        <v>83.83</v>
      </c>
      <c r="H1823" s="194">
        <v>2655.67</v>
      </c>
      <c r="I1823" s="194">
        <v>2571.83</v>
      </c>
      <c r="J1823" s="194">
        <v>83.83</v>
      </c>
    </row>
    <row r="1824" spans="1:10">
      <c r="A1824" s="195">
        <v>8190</v>
      </c>
      <c r="B1824" s="195">
        <v>3231.33</v>
      </c>
      <c r="C1824" s="195">
        <v>3064.25</v>
      </c>
      <c r="D1824" s="195">
        <v>167.08</v>
      </c>
      <c r="E1824" s="195">
        <v>2624.25</v>
      </c>
      <c r="F1824" s="195">
        <v>2540.58</v>
      </c>
      <c r="G1824" s="195">
        <v>83.67</v>
      </c>
      <c r="H1824" s="195">
        <v>2657.92</v>
      </c>
      <c r="I1824" s="195">
        <v>2574.25</v>
      </c>
      <c r="J1824" s="195">
        <v>83.67</v>
      </c>
    </row>
    <row r="1825" spans="1:10">
      <c r="A1825" s="194">
        <v>8194.5</v>
      </c>
      <c r="B1825" s="194">
        <v>3233.5</v>
      </c>
      <c r="C1825" s="194">
        <v>3066.67</v>
      </c>
      <c r="D1825" s="194">
        <v>166.83</v>
      </c>
      <c r="E1825" s="194">
        <v>2626.42</v>
      </c>
      <c r="F1825" s="194">
        <v>2542.83</v>
      </c>
      <c r="G1825" s="194">
        <v>83.58</v>
      </c>
      <c r="H1825" s="194">
        <v>2660.08</v>
      </c>
      <c r="I1825" s="194">
        <v>2576.5</v>
      </c>
      <c r="J1825" s="194">
        <v>83.58</v>
      </c>
    </row>
    <row r="1826" spans="1:10">
      <c r="A1826" s="195">
        <v>8199</v>
      </c>
      <c r="B1826" s="195">
        <v>3235.75</v>
      </c>
      <c r="C1826" s="195">
        <v>3069.25</v>
      </c>
      <c r="D1826" s="195">
        <v>166.5</v>
      </c>
      <c r="E1826" s="195">
        <v>2628.67</v>
      </c>
      <c r="F1826" s="195">
        <v>2545.25</v>
      </c>
      <c r="G1826" s="195">
        <v>83.42</v>
      </c>
      <c r="H1826" s="195">
        <v>2662.33</v>
      </c>
      <c r="I1826" s="195">
        <v>2578.92</v>
      </c>
      <c r="J1826" s="195">
        <v>83.42</v>
      </c>
    </row>
    <row r="1827" spans="1:10">
      <c r="A1827" s="194">
        <v>8203.5</v>
      </c>
      <c r="B1827" s="194">
        <v>3238</v>
      </c>
      <c r="C1827" s="194">
        <v>3071.75</v>
      </c>
      <c r="D1827" s="194">
        <v>166.25</v>
      </c>
      <c r="E1827" s="194">
        <v>2630.92</v>
      </c>
      <c r="F1827" s="194">
        <v>2547.67</v>
      </c>
      <c r="G1827" s="194">
        <v>83.25</v>
      </c>
      <c r="H1827" s="194">
        <v>2664.58</v>
      </c>
      <c r="I1827" s="194">
        <v>2581.33</v>
      </c>
      <c r="J1827" s="194">
        <v>83.25</v>
      </c>
    </row>
    <row r="1828" spans="1:10">
      <c r="A1828" s="195">
        <v>8208</v>
      </c>
      <c r="B1828" s="195">
        <v>3240.25</v>
      </c>
      <c r="C1828" s="195">
        <v>3074.33</v>
      </c>
      <c r="D1828" s="195">
        <v>165.92</v>
      </c>
      <c r="E1828" s="195">
        <v>2633.17</v>
      </c>
      <c r="F1828" s="195">
        <v>2550.08</v>
      </c>
      <c r="G1828" s="195">
        <v>83.08</v>
      </c>
      <c r="H1828" s="195">
        <v>2666.83</v>
      </c>
      <c r="I1828" s="195">
        <v>2583.75</v>
      </c>
      <c r="J1828" s="195">
        <v>83.08</v>
      </c>
    </row>
    <row r="1829" spans="1:10">
      <c r="A1829" s="194">
        <v>8212.5</v>
      </c>
      <c r="B1829" s="194">
        <v>3242.42</v>
      </c>
      <c r="C1829" s="194">
        <v>3076.75</v>
      </c>
      <c r="D1829" s="194">
        <v>165.67</v>
      </c>
      <c r="E1829" s="194">
        <v>2635.33</v>
      </c>
      <c r="F1829" s="194">
        <v>2552.33</v>
      </c>
      <c r="G1829" s="194">
        <v>83</v>
      </c>
      <c r="H1829" s="194">
        <v>2669</v>
      </c>
      <c r="I1829" s="194">
        <v>2586</v>
      </c>
      <c r="J1829" s="194">
        <v>83</v>
      </c>
    </row>
    <row r="1830" spans="1:10">
      <c r="A1830" s="195">
        <v>8217</v>
      </c>
      <c r="B1830" s="195">
        <v>3244.67</v>
      </c>
      <c r="C1830" s="195">
        <v>3079.33</v>
      </c>
      <c r="D1830" s="195">
        <v>165.33</v>
      </c>
      <c r="E1830" s="195">
        <v>2637.58</v>
      </c>
      <c r="F1830" s="195">
        <v>2554.75</v>
      </c>
      <c r="G1830" s="195">
        <v>82.83</v>
      </c>
      <c r="H1830" s="195">
        <v>2671.25</v>
      </c>
      <c r="I1830" s="195">
        <v>2588.42</v>
      </c>
      <c r="J1830" s="195">
        <v>82.83</v>
      </c>
    </row>
    <row r="1831" spans="1:10">
      <c r="A1831" s="194">
        <v>8221.5</v>
      </c>
      <c r="B1831" s="194">
        <v>3246.92</v>
      </c>
      <c r="C1831" s="194">
        <v>3081.83</v>
      </c>
      <c r="D1831" s="194">
        <v>165.08</v>
      </c>
      <c r="E1831" s="194">
        <v>2639.83</v>
      </c>
      <c r="F1831" s="194">
        <v>2557.17</v>
      </c>
      <c r="G1831" s="194">
        <v>82.67</v>
      </c>
      <c r="H1831" s="194">
        <v>2673.5</v>
      </c>
      <c r="I1831" s="194">
        <v>2590.83</v>
      </c>
      <c r="J1831" s="194">
        <v>82.67</v>
      </c>
    </row>
    <row r="1832" spans="1:10">
      <c r="A1832" s="195">
        <v>8226</v>
      </c>
      <c r="B1832" s="195">
        <v>3249.17</v>
      </c>
      <c r="C1832" s="195">
        <v>3084.42</v>
      </c>
      <c r="D1832" s="195">
        <v>164.75</v>
      </c>
      <c r="E1832" s="195">
        <v>2642.08</v>
      </c>
      <c r="F1832" s="195">
        <v>2559.58</v>
      </c>
      <c r="G1832" s="195">
        <v>82.5</v>
      </c>
      <c r="H1832" s="195">
        <v>2675.75</v>
      </c>
      <c r="I1832" s="195">
        <v>2593.25</v>
      </c>
      <c r="J1832" s="195">
        <v>82.5</v>
      </c>
    </row>
    <row r="1833" spans="1:10">
      <c r="A1833" s="194">
        <v>8230.5</v>
      </c>
      <c r="B1833" s="194">
        <v>3251.33</v>
      </c>
      <c r="C1833" s="194">
        <v>3086.83</v>
      </c>
      <c r="D1833" s="194">
        <v>164.5</v>
      </c>
      <c r="E1833" s="194">
        <v>2644.25</v>
      </c>
      <c r="F1833" s="194">
        <v>2561.83</v>
      </c>
      <c r="G1833" s="194">
        <v>82.42</v>
      </c>
      <c r="H1833" s="194">
        <v>2677.92</v>
      </c>
      <c r="I1833" s="194">
        <v>2595.5</v>
      </c>
      <c r="J1833" s="194">
        <v>82.42</v>
      </c>
    </row>
    <row r="1834" spans="1:10">
      <c r="A1834" s="195">
        <v>8235</v>
      </c>
      <c r="B1834" s="195">
        <v>3253.58</v>
      </c>
      <c r="C1834" s="195">
        <v>3089.42</v>
      </c>
      <c r="D1834" s="195">
        <v>164.17</v>
      </c>
      <c r="E1834" s="195">
        <v>2646.5</v>
      </c>
      <c r="F1834" s="195">
        <v>2564.25</v>
      </c>
      <c r="G1834" s="195">
        <v>82.25</v>
      </c>
      <c r="H1834" s="195">
        <v>2680.17</v>
      </c>
      <c r="I1834" s="195">
        <v>2597.92</v>
      </c>
      <c r="J1834" s="195">
        <v>82.25</v>
      </c>
    </row>
    <row r="1835" spans="1:10">
      <c r="A1835" s="194">
        <v>8239.5</v>
      </c>
      <c r="B1835" s="194">
        <v>3255.83</v>
      </c>
      <c r="C1835" s="194">
        <v>3091.92</v>
      </c>
      <c r="D1835" s="194">
        <v>163.92</v>
      </c>
      <c r="E1835" s="194">
        <v>2648.75</v>
      </c>
      <c r="F1835" s="194">
        <v>2566.67</v>
      </c>
      <c r="G1835" s="194">
        <v>82.08</v>
      </c>
      <c r="H1835" s="194">
        <v>2682.42</v>
      </c>
      <c r="I1835" s="194">
        <v>2600.33</v>
      </c>
      <c r="J1835" s="194">
        <v>82.08</v>
      </c>
    </row>
    <row r="1836" spans="1:10">
      <c r="A1836" s="195">
        <v>8244</v>
      </c>
      <c r="B1836" s="195">
        <v>3258</v>
      </c>
      <c r="C1836" s="195">
        <v>3094.42</v>
      </c>
      <c r="D1836" s="195">
        <v>163.58000000000001</v>
      </c>
      <c r="E1836" s="195">
        <v>2650.92</v>
      </c>
      <c r="F1836" s="195">
        <v>2569</v>
      </c>
      <c r="G1836" s="195">
        <v>81.92</v>
      </c>
      <c r="H1836" s="195">
        <v>2684.58</v>
      </c>
      <c r="I1836" s="195">
        <v>2602.67</v>
      </c>
      <c r="J1836" s="195">
        <v>81.92</v>
      </c>
    </row>
    <row r="1837" spans="1:10">
      <c r="A1837" s="194">
        <v>8248.5</v>
      </c>
      <c r="B1837" s="194">
        <v>3260.25</v>
      </c>
      <c r="C1837" s="194">
        <v>3096.92</v>
      </c>
      <c r="D1837" s="194">
        <v>163.33000000000001</v>
      </c>
      <c r="E1837" s="194">
        <v>2653.17</v>
      </c>
      <c r="F1837" s="194">
        <v>2571.42</v>
      </c>
      <c r="G1837" s="194">
        <v>81.75</v>
      </c>
      <c r="H1837" s="194">
        <v>2686.83</v>
      </c>
      <c r="I1837" s="194">
        <v>2605.08</v>
      </c>
      <c r="J1837" s="194">
        <v>81.75</v>
      </c>
    </row>
    <row r="1838" spans="1:10">
      <c r="A1838" s="195">
        <v>8253</v>
      </c>
      <c r="B1838" s="195">
        <v>3262.5</v>
      </c>
      <c r="C1838" s="195">
        <v>3099.5</v>
      </c>
      <c r="D1838" s="195">
        <v>163</v>
      </c>
      <c r="E1838" s="195">
        <v>2655.42</v>
      </c>
      <c r="F1838" s="195">
        <v>2573.75</v>
      </c>
      <c r="G1838" s="195">
        <v>81.67</v>
      </c>
      <c r="H1838" s="195">
        <v>2689.08</v>
      </c>
      <c r="I1838" s="195">
        <v>2607.42</v>
      </c>
      <c r="J1838" s="195">
        <v>81.67</v>
      </c>
    </row>
    <row r="1839" spans="1:10">
      <c r="A1839" s="194">
        <v>8257.5</v>
      </c>
      <c r="B1839" s="194">
        <v>3264.75</v>
      </c>
      <c r="C1839" s="194">
        <v>3102</v>
      </c>
      <c r="D1839" s="194">
        <v>162.75</v>
      </c>
      <c r="E1839" s="194">
        <v>2657.67</v>
      </c>
      <c r="F1839" s="194">
        <v>2576.17</v>
      </c>
      <c r="G1839" s="194">
        <v>81.5</v>
      </c>
      <c r="H1839" s="194">
        <v>2691.33</v>
      </c>
      <c r="I1839" s="194">
        <v>2609.83</v>
      </c>
      <c r="J1839" s="194">
        <v>81.5</v>
      </c>
    </row>
    <row r="1840" spans="1:10">
      <c r="A1840" s="195">
        <v>8262</v>
      </c>
      <c r="B1840" s="195">
        <v>3266.92</v>
      </c>
      <c r="C1840" s="195">
        <v>3104.5</v>
      </c>
      <c r="D1840" s="195">
        <v>162.41999999999999</v>
      </c>
      <c r="E1840" s="195">
        <v>2659.83</v>
      </c>
      <c r="F1840" s="195">
        <v>2578.5</v>
      </c>
      <c r="G1840" s="195">
        <v>81.33</v>
      </c>
      <c r="H1840" s="195">
        <v>2693.5</v>
      </c>
      <c r="I1840" s="195">
        <v>2612.17</v>
      </c>
      <c r="J1840" s="195">
        <v>81.33</v>
      </c>
    </row>
    <row r="1841" spans="1:10">
      <c r="A1841" s="194">
        <v>8266.5</v>
      </c>
      <c r="B1841" s="194">
        <v>3269.17</v>
      </c>
      <c r="C1841" s="194">
        <v>3107</v>
      </c>
      <c r="D1841" s="194">
        <v>162.16999999999999</v>
      </c>
      <c r="E1841" s="194">
        <v>2662.08</v>
      </c>
      <c r="F1841" s="194">
        <v>2580.92</v>
      </c>
      <c r="G1841" s="194">
        <v>81.17</v>
      </c>
      <c r="H1841" s="194">
        <v>2695.75</v>
      </c>
      <c r="I1841" s="194">
        <v>2614.58</v>
      </c>
      <c r="J1841" s="194">
        <v>81.17</v>
      </c>
    </row>
    <row r="1842" spans="1:10">
      <c r="A1842" s="195">
        <v>8271</v>
      </c>
      <c r="B1842" s="195">
        <v>3271.42</v>
      </c>
      <c r="C1842" s="195">
        <v>3109.58</v>
      </c>
      <c r="D1842" s="195">
        <v>161.83000000000001</v>
      </c>
      <c r="E1842" s="195">
        <v>2664.33</v>
      </c>
      <c r="F1842" s="195">
        <v>2583.25</v>
      </c>
      <c r="G1842" s="195">
        <v>81.08</v>
      </c>
      <c r="H1842" s="195">
        <v>2698</v>
      </c>
      <c r="I1842" s="195">
        <v>2616.92</v>
      </c>
      <c r="J1842" s="195">
        <v>81.08</v>
      </c>
    </row>
    <row r="1843" spans="1:10">
      <c r="A1843" s="194">
        <v>8275.5</v>
      </c>
      <c r="B1843" s="194">
        <v>3273.67</v>
      </c>
      <c r="C1843" s="194">
        <v>3112.08</v>
      </c>
      <c r="D1843" s="194">
        <v>161.58000000000001</v>
      </c>
      <c r="E1843" s="194">
        <v>2666.58</v>
      </c>
      <c r="F1843" s="194">
        <v>2585.67</v>
      </c>
      <c r="G1843" s="194">
        <v>80.92</v>
      </c>
      <c r="H1843" s="194">
        <v>2700.25</v>
      </c>
      <c r="I1843" s="194">
        <v>2619.33</v>
      </c>
      <c r="J1843" s="194">
        <v>80.92</v>
      </c>
    </row>
    <row r="1844" spans="1:10">
      <c r="A1844" s="195">
        <v>8280</v>
      </c>
      <c r="B1844" s="195">
        <v>3275.83</v>
      </c>
      <c r="C1844" s="195">
        <v>3114.58</v>
      </c>
      <c r="D1844" s="195">
        <v>161.25</v>
      </c>
      <c r="E1844" s="195">
        <v>2668.75</v>
      </c>
      <c r="F1844" s="195">
        <v>2588</v>
      </c>
      <c r="G1844" s="195">
        <v>80.75</v>
      </c>
      <c r="H1844" s="195">
        <v>2702.42</v>
      </c>
      <c r="I1844" s="195">
        <v>2621.67</v>
      </c>
      <c r="J1844" s="195">
        <v>80.75</v>
      </c>
    </row>
    <row r="1845" spans="1:10">
      <c r="A1845" s="194">
        <v>8284.5</v>
      </c>
      <c r="B1845" s="194">
        <v>3278.08</v>
      </c>
      <c r="C1845" s="194">
        <v>3117.08</v>
      </c>
      <c r="D1845" s="194">
        <v>161</v>
      </c>
      <c r="E1845" s="194">
        <v>2671</v>
      </c>
      <c r="F1845" s="194">
        <v>2590.42</v>
      </c>
      <c r="G1845" s="194">
        <v>80.58</v>
      </c>
      <c r="H1845" s="194">
        <v>2704.67</v>
      </c>
      <c r="I1845" s="194">
        <v>2624.08</v>
      </c>
      <c r="J1845" s="194">
        <v>80.58</v>
      </c>
    </row>
    <row r="1846" spans="1:10">
      <c r="A1846" s="195">
        <v>8289</v>
      </c>
      <c r="B1846" s="195">
        <v>3280.33</v>
      </c>
      <c r="C1846" s="195">
        <v>3119.67</v>
      </c>
      <c r="D1846" s="195">
        <v>160.66999999999999</v>
      </c>
      <c r="E1846" s="195">
        <v>2673.25</v>
      </c>
      <c r="F1846" s="195">
        <v>2592.75</v>
      </c>
      <c r="G1846" s="195">
        <v>80.5</v>
      </c>
      <c r="H1846" s="195">
        <v>2706.92</v>
      </c>
      <c r="I1846" s="195">
        <v>2626.42</v>
      </c>
      <c r="J1846" s="195">
        <v>80.5</v>
      </c>
    </row>
    <row r="1847" spans="1:10">
      <c r="A1847" s="194">
        <v>8293.5</v>
      </c>
      <c r="B1847" s="194">
        <v>3282.5</v>
      </c>
      <c r="C1847" s="194">
        <v>3122.08</v>
      </c>
      <c r="D1847" s="194">
        <v>160.41999999999999</v>
      </c>
      <c r="E1847" s="194">
        <v>2675.42</v>
      </c>
      <c r="F1847" s="194">
        <v>2595.08</v>
      </c>
      <c r="G1847" s="194">
        <v>80.33</v>
      </c>
      <c r="H1847" s="194">
        <v>2709.08</v>
      </c>
      <c r="I1847" s="194">
        <v>2628.75</v>
      </c>
      <c r="J1847" s="194">
        <v>80.33</v>
      </c>
    </row>
    <row r="1848" spans="1:10">
      <c r="A1848" s="195">
        <v>8298</v>
      </c>
      <c r="B1848" s="195">
        <v>3284.75</v>
      </c>
      <c r="C1848" s="195">
        <v>3124.67</v>
      </c>
      <c r="D1848" s="195">
        <v>160.08000000000001</v>
      </c>
      <c r="E1848" s="195">
        <v>2677.67</v>
      </c>
      <c r="F1848" s="195">
        <v>2597.5</v>
      </c>
      <c r="G1848" s="195">
        <v>80.17</v>
      </c>
      <c r="H1848" s="195">
        <v>2711.33</v>
      </c>
      <c r="I1848" s="195">
        <v>2631.17</v>
      </c>
      <c r="J1848" s="195">
        <v>80.17</v>
      </c>
    </row>
    <row r="1849" spans="1:10">
      <c r="A1849" s="194">
        <v>8302.5</v>
      </c>
      <c r="B1849" s="194">
        <v>3287</v>
      </c>
      <c r="C1849" s="194">
        <v>3127.17</v>
      </c>
      <c r="D1849" s="194">
        <v>159.83000000000001</v>
      </c>
      <c r="E1849" s="194">
        <v>2679.92</v>
      </c>
      <c r="F1849" s="194">
        <v>2599.92</v>
      </c>
      <c r="G1849" s="194">
        <v>80</v>
      </c>
      <c r="H1849" s="194">
        <v>2713.58</v>
      </c>
      <c r="I1849" s="194">
        <v>2633.58</v>
      </c>
      <c r="J1849" s="194">
        <v>80</v>
      </c>
    </row>
    <row r="1850" spans="1:10">
      <c r="A1850" s="195">
        <v>8307</v>
      </c>
      <c r="B1850" s="195">
        <v>3289.25</v>
      </c>
      <c r="C1850" s="195">
        <v>3129.75</v>
      </c>
      <c r="D1850" s="195">
        <v>159.5</v>
      </c>
      <c r="E1850" s="195">
        <v>2682.17</v>
      </c>
      <c r="F1850" s="195">
        <v>2602.25</v>
      </c>
      <c r="G1850" s="195">
        <v>79.92</v>
      </c>
      <c r="H1850" s="195">
        <v>2715.83</v>
      </c>
      <c r="I1850" s="195">
        <v>2635.92</v>
      </c>
      <c r="J1850" s="195">
        <v>79.92</v>
      </c>
    </row>
    <row r="1851" spans="1:10">
      <c r="A1851" s="194">
        <v>8311.5</v>
      </c>
      <c r="B1851" s="194">
        <v>3291.42</v>
      </c>
      <c r="C1851" s="194">
        <v>3132.25</v>
      </c>
      <c r="D1851" s="194">
        <v>159.16999999999999</v>
      </c>
      <c r="E1851" s="194">
        <v>2684.33</v>
      </c>
      <c r="F1851" s="194">
        <v>2604.58</v>
      </c>
      <c r="G1851" s="194">
        <v>79.75</v>
      </c>
      <c r="H1851" s="194">
        <v>2718</v>
      </c>
      <c r="I1851" s="194">
        <v>2638.25</v>
      </c>
      <c r="J1851" s="194">
        <v>79.75</v>
      </c>
    </row>
    <row r="1852" spans="1:10">
      <c r="A1852" s="195">
        <v>8316</v>
      </c>
      <c r="B1852" s="195">
        <v>3293.67</v>
      </c>
      <c r="C1852" s="195">
        <v>3134.75</v>
      </c>
      <c r="D1852" s="195">
        <v>158.91999999999999</v>
      </c>
      <c r="E1852" s="195">
        <v>2686.58</v>
      </c>
      <c r="F1852" s="195">
        <v>2607</v>
      </c>
      <c r="G1852" s="195">
        <v>79.58</v>
      </c>
      <c r="H1852" s="195">
        <v>2720.25</v>
      </c>
      <c r="I1852" s="195">
        <v>2640.67</v>
      </c>
      <c r="J1852" s="195">
        <v>79.58</v>
      </c>
    </row>
    <row r="1853" spans="1:10">
      <c r="A1853" s="194">
        <v>8320.5</v>
      </c>
      <c r="B1853" s="194">
        <v>3295.92</v>
      </c>
      <c r="C1853" s="194">
        <v>3137.33</v>
      </c>
      <c r="D1853" s="194">
        <v>158.58000000000001</v>
      </c>
      <c r="E1853" s="194">
        <v>2688.83</v>
      </c>
      <c r="F1853" s="194">
        <v>2609.42</v>
      </c>
      <c r="G1853" s="194">
        <v>79.42</v>
      </c>
      <c r="H1853" s="194">
        <v>2722.5</v>
      </c>
      <c r="I1853" s="194">
        <v>2643.08</v>
      </c>
      <c r="J1853" s="194">
        <v>79.42</v>
      </c>
    </row>
    <row r="1854" spans="1:10">
      <c r="A1854" s="195">
        <v>8325</v>
      </c>
      <c r="B1854" s="195">
        <v>3298.17</v>
      </c>
      <c r="C1854" s="195">
        <v>3139.83</v>
      </c>
      <c r="D1854" s="195">
        <v>158.33000000000001</v>
      </c>
      <c r="E1854" s="195">
        <v>2691.08</v>
      </c>
      <c r="F1854" s="195">
        <v>2611.75</v>
      </c>
      <c r="G1854" s="195">
        <v>79.33</v>
      </c>
      <c r="H1854" s="195">
        <v>2724.75</v>
      </c>
      <c r="I1854" s="195">
        <v>2645.42</v>
      </c>
      <c r="J1854" s="195">
        <v>79.33</v>
      </c>
    </row>
    <row r="1855" spans="1:10">
      <c r="A1855" s="194">
        <v>8329.5</v>
      </c>
      <c r="B1855" s="194">
        <v>3300.33</v>
      </c>
      <c r="C1855" s="194">
        <v>3142.33</v>
      </c>
      <c r="D1855" s="194">
        <v>158</v>
      </c>
      <c r="E1855" s="194">
        <v>2693.25</v>
      </c>
      <c r="F1855" s="194">
        <v>2614.08</v>
      </c>
      <c r="G1855" s="194">
        <v>79.17</v>
      </c>
      <c r="H1855" s="194">
        <v>2726.92</v>
      </c>
      <c r="I1855" s="194">
        <v>2647.75</v>
      </c>
      <c r="J1855" s="194">
        <v>79.17</v>
      </c>
    </row>
    <row r="1856" spans="1:10">
      <c r="A1856" s="195">
        <v>8334</v>
      </c>
      <c r="B1856" s="195">
        <v>3302.58</v>
      </c>
      <c r="C1856" s="195">
        <v>3144.83</v>
      </c>
      <c r="D1856" s="195">
        <v>157.75</v>
      </c>
      <c r="E1856" s="195">
        <v>2695.5</v>
      </c>
      <c r="F1856" s="195">
        <v>2616.5</v>
      </c>
      <c r="G1856" s="195">
        <v>79</v>
      </c>
      <c r="H1856" s="195">
        <v>2729.17</v>
      </c>
      <c r="I1856" s="195">
        <v>2650.17</v>
      </c>
      <c r="J1856" s="195">
        <v>79</v>
      </c>
    </row>
    <row r="1857" spans="1:10">
      <c r="A1857" s="194">
        <v>8338.5</v>
      </c>
      <c r="B1857" s="194">
        <v>3304.83</v>
      </c>
      <c r="C1857" s="194">
        <v>3147.42</v>
      </c>
      <c r="D1857" s="194">
        <v>157.41999999999999</v>
      </c>
      <c r="E1857" s="194">
        <v>2697.75</v>
      </c>
      <c r="F1857" s="194">
        <v>2618.92</v>
      </c>
      <c r="G1857" s="194">
        <v>78.83</v>
      </c>
      <c r="H1857" s="194">
        <v>2731.42</v>
      </c>
      <c r="I1857" s="194">
        <v>2652.58</v>
      </c>
      <c r="J1857" s="194">
        <v>78.83</v>
      </c>
    </row>
    <row r="1858" spans="1:10">
      <c r="A1858" s="195">
        <v>8343</v>
      </c>
      <c r="B1858" s="195">
        <v>3307.08</v>
      </c>
      <c r="C1858" s="195">
        <v>3149.92</v>
      </c>
      <c r="D1858" s="195">
        <v>157.16999999999999</v>
      </c>
      <c r="E1858" s="195">
        <v>2700</v>
      </c>
      <c r="F1858" s="195">
        <v>2621.25</v>
      </c>
      <c r="G1858" s="195">
        <v>78.75</v>
      </c>
      <c r="H1858" s="195">
        <v>2733.67</v>
      </c>
      <c r="I1858" s="195">
        <v>2654.92</v>
      </c>
      <c r="J1858" s="195">
        <v>78.75</v>
      </c>
    </row>
    <row r="1859" spans="1:10">
      <c r="A1859" s="194">
        <v>8347.5</v>
      </c>
      <c r="B1859" s="194">
        <v>3309.25</v>
      </c>
      <c r="C1859" s="194">
        <v>3152.42</v>
      </c>
      <c r="D1859" s="194">
        <v>156.83000000000001</v>
      </c>
      <c r="E1859" s="194">
        <v>2702.17</v>
      </c>
      <c r="F1859" s="194">
        <v>2623.58</v>
      </c>
      <c r="G1859" s="194">
        <v>78.58</v>
      </c>
      <c r="H1859" s="194">
        <v>2735.83</v>
      </c>
      <c r="I1859" s="194">
        <v>2657.25</v>
      </c>
      <c r="J1859" s="194">
        <v>78.58</v>
      </c>
    </row>
    <row r="1860" spans="1:10">
      <c r="A1860" s="195">
        <v>8352</v>
      </c>
      <c r="B1860" s="195">
        <v>3311.5</v>
      </c>
      <c r="C1860" s="195">
        <v>3154.92</v>
      </c>
      <c r="D1860" s="195">
        <v>156.58000000000001</v>
      </c>
      <c r="E1860" s="195">
        <v>2704.42</v>
      </c>
      <c r="F1860" s="195">
        <v>2626</v>
      </c>
      <c r="G1860" s="195">
        <v>78.42</v>
      </c>
      <c r="H1860" s="195">
        <v>2738.08</v>
      </c>
      <c r="I1860" s="195">
        <v>2659.67</v>
      </c>
      <c r="J1860" s="195">
        <v>78.42</v>
      </c>
    </row>
    <row r="1861" spans="1:10">
      <c r="A1861" s="194">
        <v>8356.5</v>
      </c>
      <c r="B1861" s="194">
        <v>3313.75</v>
      </c>
      <c r="C1861" s="194">
        <v>3157.5</v>
      </c>
      <c r="D1861" s="194">
        <v>156.25</v>
      </c>
      <c r="E1861" s="194">
        <v>2706.67</v>
      </c>
      <c r="F1861" s="194">
        <v>2628.42</v>
      </c>
      <c r="G1861" s="194">
        <v>78.25</v>
      </c>
      <c r="H1861" s="194">
        <v>2740.33</v>
      </c>
      <c r="I1861" s="194">
        <v>2662.08</v>
      </c>
      <c r="J1861" s="194">
        <v>78.25</v>
      </c>
    </row>
    <row r="1862" spans="1:10">
      <c r="A1862" s="195">
        <v>8361</v>
      </c>
      <c r="B1862" s="195">
        <v>3315.92</v>
      </c>
      <c r="C1862" s="195">
        <v>3159.92</v>
      </c>
      <c r="D1862" s="195">
        <v>156</v>
      </c>
      <c r="E1862" s="195">
        <v>2708.83</v>
      </c>
      <c r="F1862" s="195">
        <v>2630.67</v>
      </c>
      <c r="G1862" s="195">
        <v>78.17</v>
      </c>
      <c r="H1862" s="195">
        <v>2742.5</v>
      </c>
      <c r="I1862" s="195">
        <v>2664.33</v>
      </c>
      <c r="J1862" s="195">
        <v>78.17</v>
      </c>
    </row>
    <row r="1863" spans="1:10">
      <c r="A1863" s="194">
        <v>8365.5</v>
      </c>
      <c r="B1863" s="194">
        <v>3318.17</v>
      </c>
      <c r="C1863" s="194">
        <v>3162.5</v>
      </c>
      <c r="D1863" s="194">
        <v>155.66999999999999</v>
      </c>
      <c r="E1863" s="194">
        <v>2711.08</v>
      </c>
      <c r="F1863" s="194">
        <v>2633.08</v>
      </c>
      <c r="G1863" s="194">
        <v>78</v>
      </c>
      <c r="H1863" s="194">
        <v>2744.75</v>
      </c>
      <c r="I1863" s="194">
        <v>2666.75</v>
      </c>
      <c r="J1863" s="194">
        <v>78</v>
      </c>
    </row>
    <row r="1864" spans="1:10">
      <c r="A1864" s="195">
        <v>8370</v>
      </c>
      <c r="B1864" s="195">
        <v>3320.42</v>
      </c>
      <c r="C1864" s="195">
        <v>3165</v>
      </c>
      <c r="D1864" s="195">
        <v>155.41999999999999</v>
      </c>
      <c r="E1864" s="195">
        <v>2713.33</v>
      </c>
      <c r="F1864" s="195">
        <v>2635.5</v>
      </c>
      <c r="G1864" s="195">
        <v>77.83</v>
      </c>
      <c r="H1864" s="195">
        <v>2747</v>
      </c>
      <c r="I1864" s="195">
        <v>2669.17</v>
      </c>
      <c r="J1864" s="195">
        <v>77.83</v>
      </c>
    </row>
    <row r="1865" spans="1:10">
      <c r="A1865" s="194">
        <v>8374.5</v>
      </c>
      <c r="B1865" s="194">
        <v>3322.67</v>
      </c>
      <c r="C1865" s="194">
        <v>3167.58</v>
      </c>
      <c r="D1865" s="194">
        <v>155.08000000000001</v>
      </c>
      <c r="E1865" s="194">
        <v>2715.58</v>
      </c>
      <c r="F1865" s="194">
        <v>2637.92</v>
      </c>
      <c r="G1865" s="194">
        <v>77.67</v>
      </c>
      <c r="H1865" s="194">
        <v>2749.25</v>
      </c>
      <c r="I1865" s="194">
        <v>2671.58</v>
      </c>
      <c r="J1865" s="194">
        <v>77.67</v>
      </c>
    </row>
    <row r="1866" spans="1:10">
      <c r="A1866" s="195">
        <v>8379</v>
      </c>
      <c r="B1866" s="195">
        <v>3324.83</v>
      </c>
      <c r="C1866" s="195">
        <v>3170</v>
      </c>
      <c r="D1866" s="195">
        <v>154.83000000000001</v>
      </c>
      <c r="E1866" s="195">
        <v>2717.75</v>
      </c>
      <c r="F1866" s="195">
        <v>2640.25</v>
      </c>
      <c r="G1866" s="195">
        <v>77.5</v>
      </c>
      <c r="H1866" s="195">
        <v>2751.42</v>
      </c>
      <c r="I1866" s="195">
        <v>2673.92</v>
      </c>
      <c r="J1866" s="195">
        <v>77.5</v>
      </c>
    </row>
    <row r="1867" spans="1:10">
      <c r="A1867" s="194">
        <v>8383.5</v>
      </c>
      <c r="B1867" s="194">
        <v>3327.08</v>
      </c>
      <c r="C1867" s="194">
        <v>3172.58</v>
      </c>
      <c r="D1867" s="194">
        <v>154.5</v>
      </c>
      <c r="E1867" s="194">
        <v>2720</v>
      </c>
      <c r="F1867" s="194">
        <v>2642.58</v>
      </c>
      <c r="G1867" s="194">
        <v>77.42</v>
      </c>
      <c r="H1867" s="194">
        <v>2753.67</v>
      </c>
      <c r="I1867" s="194">
        <v>2676.25</v>
      </c>
      <c r="J1867" s="194">
        <v>77.42</v>
      </c>
    </row>
    <row r="1868" spans="1:10">
      <c r="A1868" s="195">
        <v>8388</v>
      </c>
      <c r="B1868" s="195">
        <v>3329.33</v>
      </c>
      <c r="C1868" s="195">
        <v>3175.08</v>
      </c>
      <c r="D1868" s="195">
        <v>154.25</v>
      </c>
      <c r="E1868" s="195">
        <v>2722.25</v>
      </c>
      <c r="F1868" s="195">
        <v>2645</v>
      </c>
      <c r="G1868" s="195">
        <v>77.25</v>
      </c>
      <c r="H1868" s="195">
        <v>2755.92</v>
      </c>
      <c r="I1868" s="195">
        <v>2678.67</v>
      </c>
      <c r="J1868" s="195">
        <v>77.25</v>
      </c>
    </row>
    <row r="1869" spans="1:10">
      <c r="A1869" s="194">
        <v>8392.5</v>
      </c>
      <c r="B1869" s="194">
        <v>3331.58</v>
      </c>
      <c r="C1869" s="194">
        <v>3177.67</v>
      </c>
      <c r="D1869" s="194">
        <v>153.91999999999999</v>
      </c>
      <c r="E1869" s="194">
        <v>2724.5</v>
      </c>
      <c r="F1869" s="194">
        <v>2647.42</v>
      </c>
      <c r="G1869" s="194">
        <v>77.08</v>
      </c>
      <c r="H1869" s="194">
        <v>2758.17</v>
      </c>
      <c r="I1869" s="194">
        <v>2681.08</v>
      </c>
      <c r="J1869" s="194">
        <v>77.08</v>
      </c>
    </row>
    <row r="1870" spans="1:10">
      <c r="A1870" s="195">
        <v>8397</v>
      </c>
      <c r="B1870" s="195">
        <v>3333.75</v>
      </c>
      <c r="C1870" s="195">
        <v>3180.08</v>
      </c>
      <c r="D1870" s="195">
        <v>153.66999999999999</v>
      </c>
      <c r="E1870" s="195">
        <v>2726.67</v>
      </c>
      <c r="F1870" s="195">
        <v>2649.75</v>
      </c>
      <c r="G1870" s="195">
        <v>76.92</v>
      </c>
      <c r="H1870" s="195">
        <v>2760.33</v>
      </c>
      <c r="I1870" s="195">
        <v>2683.42</v>
      </c>
      <c r="J1870" s="195">
        <v>76.92</v>
      </c>
    </row>
    <row r="1871" spans="1:10">
      <c r="A1871" s="194">
        <v>8401.5</v>
      </c>
      <c r="B1871" s="194">
        <v>3336</v>
      </c>
      <c r="C1871" s="194">
        <v>3182.67</v>
      </c>
      <c r="D1871" s="194">
        <v>153.33000000000001</v>
      </c>
      <c r="E1871" s="194">
        <v>2728.92</v>
      </c>
      <c r="F1871" s="194">
        <v>2652.08</v>
      </c>
      <c r="G1871" s="194">
        <v>76.83</v>
      </c>
      <c r="H1871" s="194">
        <v>2762.58</v>
      </c>
      <c r="I1871" s="194">
        <v>2685.75</v>
      </c>
      <c r="J1871" s="194">
        <v>76.83</v>
      </c>
    </row>
    <row r="1872" spans="1:10">
      <c r="A1872" s="195">
        <v>8406</v>
      </c>
      <c r="B1872" s="195">
        <v>3338.25</v>
      </c>
      <c r="C1872" s="195">
        <v>3185.17</v>
      </c>
      <c r="D1872" s="195">
        <v>153.08000000000001</v>
      </c>
      <c r="E1872" s="195">
        <v>2731.17</v>
      </c>
      <c r="F1872" s="195">
        <v>2654.5</v>
      </c>
      <c r="G1872" s="195">
        <v>76.67</v>
      </c>
      <c r="H1872" s="195">
        <v>2764.83</v>
      </c>
      <c r="I1872" s="195">
        <v>2688.17</v>
      </c>
      <c r="J1872" s="195">
        <v>76.67</v>
      </c>
    </row>
    <row r="1873" spans="1:10">
      <c r="A1873" s="194">
        <v>8410.5</v>
      </c>
      <c r="B1873" s="194">
        <v>3340.42</v>
      </c>
      <c r="C1873" s="194">
        <v>3187.67</v>
      </c>
      <c r="D1873" s="194">
        <v>152.75</v>
      </c>
      <c r="E1873" s="194">
        <v>2733.33</v>
      </c>
      <c r="F1873" s="194">
        <v>2656.83</v>
      </c>
      <c r="G1873" s="194">
        <v>76.5</v>
      </c>
      <c r="H1873" s="194">
        <v>2767</v>
      </c>
      <c r="I1873" s="194">
        <v>2690.5</v>
      </c>
      <c r="J1873" s="194">
        <v>76.5</v>
      </c>
    </row>
    <row r="1874" spans="1:10">
      <c r="A1874" s="195">
        <v>8415</v>
      </c>
      <c r="B1874" s="195">
        <v>3342.67</v>
      </c>
      <c r="C1874" s="195">
        <v>3190.17</v>
      </c>
      <c r="D1874" s="195">
        <v>152.5</v>
      </c>
      <c r="E1874" s="195">
        <v>2735.58</v>
      </c>
      <c r="F1874" s="195">
        <v>2659.25</v>
      </c>
      <c r="G1874" s="195">
        <v>76.33</v>
      </c>
      <c r="H1874" s="195">
        <v>2769.25</v>
      </c>
      <c r="I1874" s="195">
        <v>2692.92</v>
      </c>
      <c r="J1874" s="195">
        <v>76.33</v>
      </c>
    </row>
    <row r="1875" spans="1:10">
      <c r="A1875" s="194">
        <v>8419.5</v>
      </c>
      <c r="B1875" s="194">
        <v>3344.92</v>
      </c>
      <c r="C1875" s="194">
        <v>3192.75</v>
      </c>
      <c r="D1875" s="194">
        <v>152.16999999999999</v>
      </c>
      <c r="E1875" s="194">
        <v>2737.83</v>
      </c>
      <c r="F1875" s="194">
        <v>2661.58</v>
      </c>
      <c r="G1875" s="194">
        <v>76.25</v>
      </c>
      <c r="H1875" s="194">
        <v>2771.5</v>
      </c>
      <c r="I1875" s="194">
        <v>2695.25</v>
      </c>
      <c r="J1875" s="194">
        <v>76.25</v>
      </c>
    </row>
    <row r="1876" spans="1:10">
      <c r="A1876" s="195">
        <v>8424</v>
      </c>
      <c r="B1876" s="195">
        <v>3347.17</v>
      </c>
      <c r="C1876" s="195">
        <v>3195.25</v>
      </c>
      <c r="D1876" s="195">
        <v>151.91999999999999</v>
      </c>
      <c r="E1876" s="195">
        <v>2740.08</v>
      </c>
      <c r="F1876" s="195">
        <v>2664</v>
      </c>
      <c r="G1876" s="195">
        <v>76.08</v>
      </c>
      <c r="H1876" s="195">
        <v>2773.75</v>
      </c>
      <c r="I1876" s="195">
        <v>2697.67</v>
      </c>
      <c r="J1876" s="195">
        <v>76.08</v>
      </c>
    </row>
    <row r="1877" spans="1:10">
      <c r="A1877" s="194">
        <v>8428.5</v>
      </c>
      <c r="B1877" s="194">
        <v>3349.33</v>
      </c>
      <c r="C1877" s="194">
        <v>3197.75</v>
      </c>
      <c r="D1877" s="194">
        <v>151.58000000000001</v>
      </c>
      <c r="E1877" s="194">
        <v>2742.25</v>
      </c>
      <c r="F1877" s="194">
        <v>2666.33</v>
      </c>
      <c r="G1877" s="194">
        <v>75.92</v>
      </c>
      <c r="H1877" s="194">
        <v>2775.92</v>
      </c>
      <c r="I1877" s="194">
        <v>2700</v>
      </c>
      <c r="J1877" s="194">
        <v>75.92</v>
      </c>
    </row>
    <row r="1878" spans="1:10">
      <c r="A1878" s="195">
        <v>8433</v>
      </c>
      <c r="B1878" s="195">
        <v>3351.58</v>
      </c>
      <c r="C1878" s="195">
        <v>3200.25</v>
      </c>
      <c r="D1878" s="195">
        <v>151.33000000000001</v>
      </c>
      <c r="E1878" s="195">
        <v>2744.5</v>
      </c>
      <c r="F1878" s="195">
        <v>2668.75</v>
      </c>
      <c r="G1878" s="195">
        <v>75.75</v>
      </c>
      <c r="H1878" s="195">
        <v>2778.17</v>
      </c>
      <c r="I1878" s="195">
        <v>2702.42</v>
      </c>
      <c r="J1878" s="195">
        <v>75.75</v>
      </c>
    </row>
    <row r="1879" spans="1:10">
      <c r="A1879" s="194">
        <v>8437.5</v>
      </c>
      <c r="B1879" s="194">
        <v>3353.83</v>
      </c>
      <c r="C1879" s="194">
        <v>3202.83</v>
      </c>
      <c r="D1879" s="194">
        <v>151</v>
      </c>
      <c r="E1879" s="194">
        <v>2746.75</v>
      </c>
      <c r="F1879" s="194">
        <v>2671.08</v>
      </c>
      <c r="G1879" s="194">
        <v>75.67</v>
      </c>
      <c r="H1879" s="194">
        <v>2780.42</v>
      </c>
      <c r="I1879" s="194">
        <v>2704.75</v>
      </c>
      <c r="J1879" s="194">
        <v>75.67</v>
      </c>
    </row>
    <row r="1880" spans="1:10">
      <c r="A1880" s="195">
        <v>8442</v>
      </c>
      <c r="B1880" s="195">
        <v>3356.08</v>
      </c>
      <c r="C1880" s="195">
        <v>3205.33</v>
      </c>
      <c r="D1880" s="195">
        <v>150.75</v>
      </c>
      <c r="E1880" s="195">
        <v>2749</v>
      </c>
      <c r="F1880" s="195">
        <v>2673.5</v>
      </c>
      <c r="G1880" s="195">
        <v>75.5</v>
      </c>
      <c r="H1880" s="195">
        <v>2782.67</v>
      </c>
      <c r="I1880" s="195">
        <v>2707.17</v>
      </c>
      <c r="J1880" s="195">
        <v>75.5</v>
      </c>
    </row>
    <row r="1881" spans="1:10">
      <c r="A1881" s="194">
        <v>8446.5</v>
      </c>
      <c r="B1881" s="194">
        <v>3358.25</v>
      </c>
      <c r="C1881" s="194">
        <v>3207.83</v>
      </c>
      <c r="D1881" s="194">
        <v>150.41999999999999</v>
      </c>
      <c r="E1881" s="194">
        <v>2751.17</v>
      </c>
      <c r="F1881" s="194">
        <v>2675.83</v>
      </c>
      <c r="G1881" s="194">
        <v>75.33</v>
      </c>
      <c r="H1881" s="194">
        <v>2784.83</v>
      </c>
      <c r="I1881" s="194">
        <v>2709.5</v>
      </c>
      <c r="J1881" s="194">
        <v>75.33</v>
      </c>
    </row>
    <row r="1882" spans="1:10">
      <c r="A1882" s="195">
        <v>8451</v>
      </c>
      <c r="B1882" s="195">
        <v>3360.5</v>
      </c>
      <c r="C1882" s="195">
        <v>3210.33</v>
      </c>
      <c r="D1882" s="195">
        <v>150.16999999999999</v>
      </c>
      <c r="E1882" s="195">
        <v>2753.42</v>
      </c>
      <c r="F1882" s="195">
        <v>2678.25</v>
      </c>
      <c r="G1882" s="195">
        <v>75.17</v>
      </c>
      <c r="H1882" s="195">
        <v>2787.08</v>
      </c>
      <c r="I1882" s="195">
        <v>2711.92</v>
      </c>
      <c r="J1882" s="195">
        <v>75.17</v>
      </c>
    </row>
    <row r="1883" spans="1:10">
      <c r="A1883" s="194">
        <v>8455.5</v>
      </c>
      <c r="B1883" s="194">
        <v>3362.75</v>
      </c>
      <c r="C1883" s="194">
        <v>3212.92</v>
      </c>
      <c r="D1883" s="194">
        <v>149.83000000000001</v>
      </c>
      <c r="E1883" s="194">
        <v>2755.67</v>
      </c>
      <c r="F1883" s="194">
        <v>2680.58</v>
      </c>
      <c r="G1883" s="194">
        <v>75.08</v>
      </c>
      <c r="H1883" s="194">
        <v>2789.33</v>
      </c>
      <c r="I1883" s="194">
        <v>2714.25</v>
      </c>
      <c r="J1883" s="194">
        <v>75.08</v>
      </c>
    </row>
    <row r="1884" spans="1:10">
      <c r="A1884" s="195">
        <v>8460</v>
      </c>
      <c r="B1884" s="195">
        <v>3364.92</v>
      </c>
      <c r="C1884" s="195">
        <v>3215.42</v>
      </c>
      <c r="D1884" s="195">
        <v>149.5</v>
      </c>
      <c r="E1884" s="195">
        <v>2757.83</v>
      </c>
      <c r="F1884" s="195">
        <v>2682.92</v>
      </c>
      <c r="G1884" s="195">
        <v>74.92</v>
      </c>
      <c r="H1884" s="195">
        <v>2791.5</v>
      </c>
      <c r="I1884" s="195">
        <v>2716.58</v>
      </c>
      <c r="J1884" s="195">
        <v>74.92</v>
      </c>
    </row>
    <row r="1885" spans="1:10">
      <c r="A1885" s="194">
        <v>8464.5</v>
      </c>
      <c r="B1885" s="194">
        <v>3367.17</v>
      </c>
      <c r="C1885" s="194">
        <v>3217.92</v>
      </c>
      <c r="D1885" s="194">
        <v>149.25</v>
      </c>
      <c r="E1885" s="194">
        <v>2760.08</v>
      </c>
      <c r="F1885" s="194">
        <v>2685.33</v>
      </c>
      <c r="G1885" s="194">
        <v>74.75</v>
      </c>
      <c r="H1885" s="194">
        <v>2793.75</v>
      </c>
      <c r="I1885" s="194">
        <v>2719</v>
      </c>
      <c r="J1885" s="194">
        <v>74.75</v>
      </c>
    </row>
    <row r="1886" spans="1:10">
      <c r="A1886" s="195">
        <v>8469</v>
      </c>
      <c r="B1886" s="195">
        <v>3369.42</v>
      </c>
      <c r="C1886" s="195">
        <v>3220.5</v>
      </c>
      <c r="D1886" s="195">
        <v>148.91999999999999</v>
      </c>
      <c r="E1886" s="195">
        <v>2762.33</v>
      </c>
      <c r="F1886" s="195">
        <v>2687.75</v>
      </c>
      <c r="G1886" s="195">
        <v>74.58</v>
      </c>
      <c r="H1886" s="195">
        <v>2796</v>
      </c>
      <c r="I1886" s="195">
        <v>2721.42</v>
      </c>
      <c r="J1886" s="195">
        <v>74.58</v>
      </c>
    </row>
    <row r="1887" spans="1:10">
      <c r="A1887" s="194">
        <v>8473.5</v>
      </c>
      <c r="B1887" s="194">
        <v>3371.67</v>
      </c>
      <c r="C1887" s="194">
        <v>3223</v>
      </c>
      <c r="D1887" s="194">
        <v>148.66999999999999</v>
      </c>
      <c r="E1887" s="194">
        <v>2764.58</v>
      </c>
      <c r="F1887" s="194">
        <v>2690.08</v>
      </c>
      <c r="G1887" s="194">
        <v>74.5</v>
      </c>
      <c r="H1887" s="194">
        <v>2798.25</v>
      </c>
      <c r="I1887" s="194">
        <v>2723.75</v>
      </c>
      <c r="J1887" s="194">
        <v>74.5</v>
      </c>
    </row>
    <row r="1888" spans="1:10">
      <c r="A1888" s="195">
        <v>8478</v>
      </c>
      <c r="B1888" s="195">
        <v>3373.83</v>
      </c>
      <c r="C1888" s="195">
        <v>3225.5</v>
      </c>
      <c r="D1888" s="195">
        <v>148.33000000000001</v>
      </c>
      <c r="E1888" s="195">
        <v>2766.75</v>
      </c>
      <c r="F1888" s="195">
        <v>2692.42</v>
      </c>
      <c r="G1888" s="195">
        <v>74.33</v>
      </c>
      <c r="H1888" s="195">
        <v>2800.42</v>
      </c>
      <c r="I1888" s="195">
        <v>2726.08</v>
      </c>
      <c r="J1888" s="195">
        <v>74.33</v>
      </c>
    </row>
    <row r="1889" spans="1:10">
      <c r="A1889" s="194">
        <v>8482.5</v>
      </c>
      <c r="B1889" s="194">
        <v>3376.08</v>
      </c>
      <c r="C1889" s="194">
        <v>3228</v>
      </c>
      <c r="D1889" s="194">
        <v>148.08000000000001</v>
      </c>
      <c r="E1889" s="194">
        <v>2769</v>
      </c>
      <c r="F1889" s="194">
        <v>2694.83</v>
      </c>
      <c r="G1889" s="194">
        <v>74.17</v>
      </c>
      <c r="H1889" s="194">
        <v>2802.67</v>
      </c>
      <c r="I1889" s="194">
        <v>2728.5</v>
      </c>
      <c r="J1889" s="194">
        <v>74.17</v>
      </c>
    </row>
    <row r="1890" spans="1:10">
      <c r="A1890" s="195">
        <v>8487</v>
      </c>
      <c r="B1890" s="195">
        <v>3378.33</v>
      </c>
      <c r="C1890" s="195">
        <v>3230.58</v>
      </c>
      <c r="D1890" s="195">
        <v>147.75</v>
      </c>
      <c r="E1890" s="195">
        <v>2771.25</v>
      </c>
      <c r="F1890" s="195">
        <v>2697.25</v>
      </c>
      <c r="G1890" s="195">
        <v>74</v>
      </c>
      <c r="H1890" s="195">
        <v>2804.92</v>
      </c>
      <c r="I1890" s="195">
        <v>2730.92</v>
      </c>
      <c r="J1890" s="195">
        <v>74</v>
      </c>
    </row>
    <row r="1891" spans="1:10">
      <c r="A1891" s="194">
        <v>8491.5</v>
      </c>
      <c r="B1891" s="194">
        <v>3380.58</v>
      </c>
      <c r="C1891" s="194">
        <v>3233.08</v>
      </c>
      <c r="D1891" s="194">
        <v>147.5</v>
      </c>
      <c r="E1891" s="194">
        <v>2773.5</v>
      </c>
      <c r="F1891" s="194">
        <v>2699.58</v>
      </c>
      <c r="G1891" s="194">
        <v>73.92</v>
      </c>
      <c r="H1891" s="194">
        <v>2807.17</v>
      </c>
      <c r="I1891" s="194">
        <v>2733.25</v>
      </c>
      <c r="J1891" s="194">
        <v>73.92</v>
      </c>
    </row>
    <row r="1892" spans="1:10">
      <c r="A1892" s="195">
        <v>8496</v>
      </c>
      <c r="B1892" s="195">
        <v>3382.75</v>
      </c>
      <c r="C1892" s="195">
        <v>3235.58</v>
      </c>
      <c r="D1892" s="195">
        <v>147.16999999999999</v>
      </c>
      <c r="E1892" s="195">
        <v>2775.67</v>
      </c>
      <c r="F1892" s="195">
        <v>2701.92</v>
      </c>
      <c r="G1892" s="195">
        <v>73.75</v>
      </c>
      <c r="H1892" s="195">
        <v>2809.33</v>
      </c>
      <c r="I1892" s="195">
        <v>2735.58</v>
      </c>
      <c r="J1892" s="195">
        <v>73.75</v>
      </c>
    </row>
    <row r="1893" spans="1:10">
      <c r="A1893" s="194">
        <v>8500.5</v>
      </c>
      <c r="B1893" s="194">
        <v>3385</v>
      </c>
      <c r="C1893" s="194">
        <v>3238.08</v>
      </c>
      <c r="D1893" s="194">
        <v>146.91999999999999</v>
      </c>
      <c r="E1893" s="194">
        <v>2777.92</v>
      </c>
      <c r="F1893" s="194">
        <v>2704.33</v>
      </c>
      <c r="G1893" s="194">
        <v>73.58</v>
      </c>
      <c r="H1893" s="194">
        <v>2811.58</v>
      </c>
      <c r="I1893" s="194">
        <v>2738</v>
      </c>
      <c r="J1893" s="194">
        <v>73.58</v>
      </c>
    </row>
    <row r="1894" spans="1:10">
      <c r="A1894" s="195">
        <v>8505</v>
      </c>
      <c r="B1894" s="195">
        <v>3387.25</v>
      </c>
      <c r="C1894" s="195">
        <v>3240.67</v>
      </c>
      <c r="D1894" s="195">
        <v>146.58000000000001</v>
      </c>
      <c r="E1894" s="195">
        <v>2780.17</v>
      </c>
      <c r="F1894" s="195">
        <v>2706.75</v>
      </c>
      <c r="G1894" s="195">
        <v>73.42</v>
      </c>
      <c r="H1894" s="195">
        <v>2813.83</v>
      </c>
      <c r="I1894" s="195">
        <v>2740.42</v>
      </c>
      <c r="J1894" s="195">
        <v>73.42</v>
      </c>
    </row>
    <row r="1895" spans="1:10">
      <c r="A1895" s="194">
        <v>8509.5</v>
      </c>
      <c r="B1895" s="194">
        <v>3389.5</v>
      </c>
      <c r="C1895" s="194">
        <v>3243.17</v>
      </c>
      <c r="D1895" s="194">
        <v>146.33000000000001</v>
      </c>
      <c r="E1895" s="194">
        <v>2782.42</v>
      </c>
      <c r="F1895" s="194">
        <v>2709.17</v>
      </c>
      <c r="G1895" s="194">
        <v>73.25</v>
      </c>
      <c r="H1895" s="194">
        <v>2816.08</v>
      </c>
      <c r="I1895" s="194">
        <v>2742.83</v>
      </c>
      <c r="J1895" s="194">
        <v>73.25</v>
      </c>
    </row>
    <row r="1896" spans="1:10">
      <c r="A1896" s="195">
        <v>8514</v>
      </c>
      <c r="B1896" s="195">
        <v>3391.67</v>
      </c>
      <c r="C1896" s="195">
        <v>3245.67</v>
      </c>
      <c r="D1896" s="195">
        <v>146</v>
      </c>
      <c r="E1896" s="195">
        <v>2784.58</v>
      </c>
      <c r="F1896" s="195">
        <v>2711.42</v>
      </c>
      <c r="G1896" s="195">
        <v>73.17</v>
      </c>
      <c r="H1896" s="195">
        <v>2818.25</v>
      </c>
      <c r="I1896" s="195">
        <v>2745.08</v>
      </c>
      <c r="J1896" s="195">
        <v>73.17</v>
      </c>
    </row>
    <row r="1897" spans="1:10">
      <c r="A1897" s="194">
        <v>8518.5</v>
      </c>
      <c r="B1897" s="194">
        <v>3393.92</v>
      </c>
      <c r="C1897" s="194">
        <v>3248.17</v>
      </c>
      <c r="D1897" s="194">
        <v>145.75</v>
      </c>
      <c r="E1897" s="194">
        <v>2786.83</v>
      </c>
      <c r="F1897" s="194">
        <v>2713.83</v>
      </c>
      <c r="G1897" s="194">
        <v>73</v>
      </c>
      <c r="H1897" s="194">
        <v>2820.5</v>
      </c>
      <c r="I1897" s="194">
        <v>2747.5</v>
      </c>
      <c r="J1897" s="194">
        <v>73</v>
      </c>
    </row>
    <row r="1898" spans="1:10">
      <c r="A1898" s="195">
        <v>8523</v>
      </c>
      <c r="B1898" s="195">
        <v>3396.17</v>
      </c>
      <c r="C1898" s="195">
        <v>3250.75</v>
      </c>
      <c r="D1898" s="195">
        <v>145.41999999999999</v>
      </c>
      <c r="E1898" s="195">
        <v>2789.08</v>
      </c>
      <c r="F1898" s="195">
        <v>2716.25</v>
      </c>
      <c r="G1898" s="195">
        <v>72.83</v>
      </c>
      <c r="H1898" s="195">
        <v>2822.75</v>
      </c>
      <c r="I1898" s="195">
        <v>2749.92</v>
      </c>
      <c r="J1898" s="195">
        <v>72.83</v>
      </c>
    </row>
    <row r="1899" spans="1:10">
      <c r="A1899" s="194">
        <v>8527.5</v>
      </c>
      <c r="B1899" s="194">
        <v>3398.33</v>
      </c>
      <c r="C1899" s="194">
        <v>3253.17</v>
      </c>
      <c r="D1899" s="194">
        <v>145.16999999999999</v>
      </c>
      <c r="E1899" s="194">
        <v>2791.25</v>
      </c>
      <c r="F1899" s="194">
        <v>2718.58</v>
      </c>
      <c r="G1899" s="194">
        <v>72.67</v>
      </c>
      <c r="H1899" s="194">
        <v>2824.92</v>
      </c>
      <c r="I1899" s="194">
        <v>2752.25</v>
      </c>
      <c r="J1899" s="194">
        <v>72.67</v>
      </c>
    </row>
    <row r="1900" spans="1:10">
      <c r="A1900" s="195">
        <v>8532</v>
      </c>
      <c r="B1900" s="195">
        <v>3400.58</v>
      </c>
      <c r="C1900" s="195">
        <v>3255.75</v>
      </c>
      <c r="D1900" s="195">
        <v>144.83000000000001</v>
      </c>
      <c r="E1900" s="195">
        <v>2793.5</v>
      </c>
      <c r="F1900" s="195">
        <v>2720.92</v>
      </c>
      <c r="G1900" s="195">
        <v>72.58</v>
      </c>
      <c r="H1900" s="195">
        <v>2827.17</v>
      </c>
      <c r="I1900" s="195">
        <v>2754.58</v>
      </c>
      <c r="J1900" s="195">
        <v>72.58</v>
      </c>
    </row>
    <row r="1901" spans="1:10">
      <c r="A1901" s="194">
        <v>8536.5</v>
      </c>
      <c r="B1901" s="194">
        <v>3402.83</v>
      </c>
      <c r="C1901" s="194">
        <v>3258.25</v>
      </c>
      <c r="D1901" s="194">
        <v>144.58000000000001</v>
      </c>
      <c r="E1901" s="194">
        <v>2795.75</v>
      </c>
      <c r="F1901" s="194">
        <v>2723.33</v>
      </c>
      <c r="G1901" s="194">
        <v>72.42</v>
      </c>
      <c r="H1901" s="194">
        <v>2829.42</v>
      </c>
      <c r="I1901" s="194">
        <v>2757</v>
      </c>
      <c r="J1901" s="194">
        <v>72.42</v>
      </c>
    </row>
    <row r="1902" spans="1:10">
      <c r="A1902" s="195">
        <v>8541</v>
      </c>
      <c r="B1902" s="195">
        <v>3405.08</v>
      </c>
      <c r="C1902" s="195">
        <v>3260.83</v>
      </c>
      <c r="D1902" s="195">
        <v>144.25</v>
      </c>
      <c r="E1902" s="195">
        <v>2798</v>
      </c>
      <c r="F1902" s="195">
        <v>2725.75</v>
      </c>
      <c r="G1902" s="195">
        <v>72.25</v>
      </c>
      <c r="H1902" s="195">
        <v>2831.67</v>
      </c>
      <c r="I1902" s="195">
        <v>2759.42</v>
      </c>
      <c r="J1902" s="195">
        <v>72.25</v>
      </c>
    </row>
    <row r="1903" spans="1:10">
      <c r="A1903" s="194">
        <v>8545.5</v>
      </c>
      <c r="B1903" s="194">
        <v>3407.25</v>
      </c>
      <c r="C1903" s="194">
        <v>3263.25</v>
      </c>
      <c r="D1903" s="194">
        <v>144</v>
      </c>
      <c r="E1903" s="194">
        <v>2800.17</v>
      </c>
      <c r="F1903" s="194">
        <v>2728.08</v>
      </c>
      <c r="G1903" s="194">
        <v>72.08</v>
      </c>
      <c r="H1903" s="194">
        <v>2833.83</v>
      </c>
      <c r="I1903" s="194">
        <v>2761.75</v>
      </c>
      <c r="J1903" s="194">
        <v>72.08</v>
      </c>
    </row>
    <row r="1904" spans="1:10">
      <c r="A1904" s="195">
        <v>8550</v>
      </c>
      <c r="B1904" s="195">
        <v>3409.5</v>
      </c>
      <c r="C1904" s="195">
        <v>3265.83</v>
      </c>
      <c r="D1904" s="195">
        <v>143.66999999999999</v>
      </c>
      <c r="E1904" s="195">
        <v>2802.42</v>
      </c>
      <c r="F1904" s="195">
        <v>2730.42</v>
      </c>
      <c r="G1904" s="195">
        <v>72</v>
      </c>
      <c r="H1904" s="195">
        <v>2836.08</v>
      </c>
      <c r="I1904" s="195">
        <v>2764.08</v>
      </c>
      <c r="J1904" s="195">
        <v>72</v>
      </c>
    </row>
    <row r="1905" spans="1:10">
      <c r="A1905" s="194">
        <v>8554.5</v>
      </c>
      <c r="B1905" s="194">
        <v>3411.75</v>
      </c>
      <c r="C1905" s="194">
        <v>3268.33</v>
      </c>
      <c r="D1905" s="194">
        <v>143.41999999999999</v>
      </c>
      <c r="E1905" s="194">
        <v>2804.67</v>
      </c>
      <c r="F1905" s="194">
        <v>2732.83</v>
      </c>
      <c r="G1905" s="194">
        <v>71.83</v>
      </c>
      <c r="H1905" s="194">
        <v>2838.33</v>
      </c>
      <c r="I1905" s="194">
        <v>2766.5</v>
      </c>
      <c r="J1905" s="194">
        <v>71.83</v>
      </c>
    </row>
    <row r="1906" spans="1:10">
      <c r="A1906" s="195">
        <v>8559</v>
      </c>
      <c r="B1906" s="195">
        <v>3414</v>
      </c>
      <c r="C1906" s="195">
        <v>3270.92</v>
      </c>
      <c r="D1906" s="195">
        <v>143.08000000000001</v>
      </c>
      <c r="E1906" s="195">
        <v>2806.92</v>
      </c>
      <c r="F1906" s="195">
        <v>2735.25</v>
      </c>
      <c r="G1906" s="195">
        <v>71.67</v>
      </c>
      <c r="H1906" s="195">
        <v>2840.58</v>
      </c>
      <c r="I1906" s="195">
        <v>2768.92</v>
      </c>
      <c r="J1906" s="195">
        <v>71.67</v>
      </c>
    </row>
    <row r="1907" spans="1:10">
      <c r="A1907" s="194">
        <v>8563.5</v>
      </c>
      <c r="B1907" s="194">
        <v>3416.17</v>
      </c>
      <c r="C1907" s="194">
        <v>3273.33</v>
      </c>
      <c r="D1907" s="194">
        <v>142.83000000000001</v>
      </c>
      <c r="E1907" s="194">
        <v>2809.08</v>
      </c>
      <c r="F1907" s="194">
        <v>2737.58</v>
      </c>
      <c r="G1907" s="194">
        <v>71.5</v>
      </c>
      <c r="H1907" s="194">
        <v>2842.75</v>
      </c>
      <c r="I1907" s="194">
        <v>2771.25</v>
      </c>
      <c r="J1907" s="194">
        <v>71.5</v>
      </c>
    </row>
    <row r="1908" spans="1:10">
      <c r="A1908" s="195">
        <v>8568</v>
      </c>
      <c r="B1908" s="195">
        <v>3418.42</v>
      </c>
      <c r="C1908" s="195">
        <v>3275.92</v>
      </c>
      <c r="D1908" s="195">
        <v>142.5</v>
      </c>
      <c r="E1908" s="195">
        <v>2811.33</v>
      </c>
      <c r="F1908" s="195">
        <v>2739.92</v>
      </c>
      <c r="G1908" s="195">
        <v>71.42</v>
      </c>
      <c r="H1908" s="195">
        <v>2845</v>
      </c>
      <c r="I1908" s="195">
        <v>2773.58</v>
      </c>
      <c r="J1908" s="195">
        <v>71.42</v>
      </c>
    </row>
    <row r="1909" spans="1:10">
      <c r="A1909" s="194">
        <v>8572.5</v>
      </c>
      <c r="B1909" s="194">
        <v>3420.67</v>
      </c>
      <c r="C1909" s="194">
        <v>3278.42</v>
      </c>
      <c r="D1909" s="194">
        <v>142.25</v>
      </c>
      <c r="E1909" s="194">
        <v>2813.58</v>
      </c>
      <c r="F1909" s="194">
        <v>2742.33</v>
      </c>
      <c r="G1909" s="194">
        <v>71.25</v>
      </c>
      <c r="H1909" s="194">
        <v>2847.25</v>
      </c>
      <c r="I1909" s="194">
        <v>2776</v>
      </c>
      <c r="J1909" s="194">
        <v>71.25</v>
      </c>
    </row>
    <row r="1910" spans="1:10">
      <c r="A1910" s="195">
        <v>8577</v>
      </c>
      <c r="B1910" s="195">
        <v>3422.83</v>
      </c>
      <c r="C1910" s="195">
        <v>3280.92</v>
      </c>
      <c r="D1910" s="195">
        <v>141.91999999999999</v>
      </c>
      <c r="E1910" s="195">
        <v>2815.75</v>
      </c>
      <c r="F1910" s="195">
        <v>2744.67</v>
      </c>
      <c r="G1910" s="195">
        <v>71.08</v>
      </c>
      <c r="H1910" s="195">
        <v>2849.42</v>
      </c>
      <c r="I1910" s="195">
        <v>2778.33</v>
      </c>
      <c r="J1910" s="195">
        <v>71.08</v>
      </c>
    </row>
    <row r="1911" spans="1:10">
      <c r="A1911" s="194">
        <v>8581.5</v>
      </c>
      <c r="B1911" s="194">
        <v>3425.08</v>
      </c>
      <c r="C1911" s="194">
        <v>3283.42</v>
      </c>
      <c r="D1911" s="194">
        <v>141.66999999999999</v>
      </c>
      <c r="E1911" s="194">
        <v>2818</v>
      </c>
      <c r="F1911" s="194">
        <v>2747.08</v>
      </c>
      <c r="G1911" s="194">
        <v>70.92</v>
      </c>
      <c r="H1911" s="194">
        <v>2851.67</v>
      </c>
      <c r="I1911" s="194">
        <v>2780.75</v>
      </c>
      <c r="J1911" s="194">
        <v>70.92</v>
      </c>
    </row>
    <row r="1912" spans="1:10">
      <c r="A1912" s="195">
        <v>8586</v>
      </c>
      <c r="B1912" s="195">
        <v>3427.33</v>
      </c>
      <c r="C1912" s="195">
        <v>3286</v>
      </c>
      <c r="D1912" s="195">
        <v>141.33000000000001</v>
      </c>
      <c r="E1912" s="195">
        <v>2820.25</v>
      </c>
      <c r="F1912" s="195">
        <v>2749.42</v>
      </c>
      <c r="G1912" s="195">
        <v>70.83</v>
      </c>
      <c r="H1912" s="195">
        <v>2853.92</v>
      </c>
      <c r="I1912" s="195">
        <v>2783.08</v>
      </c>
      <c r="J1912" s="195">
        <v>70.83</v>
      </c>
    </row>
    <row r="1913" spans="1:10">
      <c r="A1913" s="194">
        <v>8590.5</v>
      </c>
      <c r="B1913" s="194">
        <v>3429.58</v>
      </c>
      <c r="C1913" s="194">
        <v>3288.5</v>
      </c>
      <c r="D1913" s="194">
        <v>141.08000000000001</v>
      </c>
      <c r="E1913" s="194">
        <v>2822.5</v>
      </c>
      <c r="F1913" s="194">
        <v>2751.83</v>
      </c>
      <c r="G1913" s="194">
        <v>70.67</v>
      </c>
      <c r="H1913" s="194">
        <v>2856.17</v>
      </c>
      <c r="I1913" s="194">
        <v>2785.5</v>
      </c>
      <c r="J1913" s="194">
        <v>70.67</v>
      </c>
    </row>
    <row r="1914" spans="1:10">
      <c r="A1914" s="195">
        <v>8595</v>
      </c>
      <c r="B1914" s="195">
        <v>3431.75</v>
      </c>
      <c r="C1914" s="195">
        <v>3291</v>
      </c>
      <c r="D1914" s="195">
        <v>140.75</v>
      </c>
      <c r="E1914" s="195">
        <v>2824.67</v>
      </c>
      <c r="F1914" s="195">
        <v>2754.17</v>
      </c>
      <c r="G1914" s="195">
        <v>70.5</v>
      </c>
      <c r="H1914" s="195">
        <v>2858.33</v>
      </c>
      <c r="I1914" s="195">
        <v>2787.83</v>
      </c>
      <c r="J1914" s="195">
        <v>70.5</v>
      </c>
    </row>
    <row r="1915" spans="1:10">
      <c r="A1915" s="194">
        <v>8599.5</v>
      </c>
      <c r="B1915" s="194">
        <v>3434</v>
      </c>
      <c r="C1915" s="194">
        <v>3293.58</v>
      </c>
      <c r="D1915" s="194">
        <v>140.41999999999999</v>
      </c>
      <c r="E1915" s="194">
        <v>2826.92</v>
      </c>
      <c r="F1915" s="194">
        <v>2756.58</v>
      </c>
      <c r="G1915" s="194">
        <v>70.33</v>
      </c>
      <c r="H1915" s="194">
        <v>2860.58</v>
      </c>
      <c r="I1915" s="194">
        <v>2790.25</v>
      </c>
      <c r="J1915" s="194">
        <v>70.33</v>
      </c>
    </row>
    <row r="1916" spans="1:10">
      <c r="A1916" s="195">
        <v>8604</v>
      </c>
      <c r="B1916" s="195">
        <v>3436.25</v>
      </c>
      <c r="C1916" s="195">
        <v>3296.08</v>
      </c>
      <c r="D1916" s="195">
        <v>140.16999999999999</v>
      </c>
      <c r="E1916" s="195">
        <v>2829.17</v>
      </c>
      <c r="F1916" s="195">
        <v>2758.92</v>
      </c>
      <c r="G1916" s="195">
        <v>70.25</v>
      </c>
      <c r="H1916" s="195">
        <v>2862.83</v>
      </c>
      <c r="I1916" s="195">
        <v>2792.58</v>
      </c>
      <c r="J1916" s="195">
        <v>70.25</v>
      </c>
    </row>
    <row r="1917" spans="1:10">
      <c r="A1917" s="194">
        <v>8608.5</v>
      </c>
      <c r="B1917" s="194">
        <v>3438.5</v>
      </c>
      <c r="C1917" s="194">
        <v>3298.67</v>
      </c>
      <c r="D1917" s="194">
        <v>139.83000000000001</v>
      </c>
      <c r="E1917" s="194">
        <v>2831.42</v>
      </c>
      <c r="F1917" s="194">
        <v>2761.33</v>
      </c>
      <c r="G1917" s="194">
        <v>70.08</v>
      </c>
      <c r="H1917" s="194">
        <v>2865.08</v>
      </c>
      <c r="I1917" s="194">
        <v>2795</v>
      </c>
      <c r="J1917" s="194">
        <v>70.08</v>
      </c>
    </row>
    <row r="1918" spans="1:10">
      <c r="A1918" s="195">
        <v>8613</v>
      </c>
      <c r="B1918" s="195">
        <v>3440.67</v>
      </c>
      <c r="C1918" s="195">
        <v>3301.08</v>
      </c>
      <c r="D1918" s="195">
        <v>139.58000000000001</v>
      </c>
      <c r="E1918" s="195">
        <v>2833.58</v>
      </c>
      <c r="F1918" s="195">
        <v>2763.67</v>
      </c>
      <c r="G1918" s="195">
        <v>69.92</v>
      </c>
      <c r="H1918" s="195">
        <v>2867.25</v>
      </c>
      <c r="I1918" s="195">
        <v>2797.33</v>
      </c>
      <c r="J1918" s="195">
        <v>69.92</v>
      </c>
    </row>
    <row r="1919" spans="1:10">
      <c r="A1919" s="194">
        <v>8617.5</v>
      </c>
      <c r="B1919" s="194">
        <v>3442.92</v>
      </c>
      <c r="C1919" s="194">
        <v>3303.67</v>
      </c>
      <c r="D1919" s="194">
        <v>139.25</v>
      </c>
      <c r="E1919" s="194">
        <v>2835.83</v>
      </c>
      <c r="F1919" s="194">
        <v>2766.08</v>
      </c>
      <c r="G1919" s="194">
        <v>69.75</v>
      </c>
      <c r="H1919" s="194">
        <v>2869.5</v>
      </c>
      <c r="I1919" s="194">
        <v>2799.75</v>
      </c>
      <c r="J1919" s="194">
        <v>69.75</v>
      </c>
    </row>
    <row r="1920" spans="1:10">
      <c r="A1920" s="195">
        <v>8622</v>
      </c>
      <c r="B1920" s="195">
        <v>3445.17</v>
      </c>
      <c r="C1920" s="195">
        <v>3306.17</v>
      </c>
      <c r="D1920" s="195">
        <v>139</v>
      </c>
      <c r="E1920" s="195">
        <v>2838.08</v>
      </c>
      <c r="F1920" s="195">
        <v>2768.5</v>
      </c>
      <c r="G1920" s="195">
        <v>69.58</v>
      </c>
      <c r="H1920" s="195">
        <v>2871.75</v>
      </c>
      <c r="I1920" s="195">
        <v>2802.17</v>
      </c>
      <c r="J1920" s="195">
        <v>69.58</v>
      </c>
    </row>
    <row r="1921" spans="1:10">
      <c r="A1921" s="194">
        <v>8626.5</v>
      </c>
      <c r="B1921" s="194">
        <v>3447.33</v>
      </c>
      <c r="C1921" s="194">
        <v>3308.67</v>
      </c>
      <c r="D1921" s="194">
        <v>138.66999999999999</v>
      </c>
      <c r="E1921" s="194">
        <v>2840.25</v>
      </c>
      <c r="F1921" s="194">
        <v>2770.75</v>
      </c>
      <c r="G1921" s="194">
        <v>69.5</v>
      </c>
      <c r="H1921" s="194">
        <v>2873.92</v>
      </c>
      <c r="I1921" s="194">
        <v>2804.42</v>
      </c>
      <c r="J1921" s="194">
        <v>69.5</v>
      </c>
    </row>
    <row r="1922" spans="1:10">
      <c r="A1922" s="195">
        <v>8631</v>
      </c>
      <c r="B1922" s="195">
        <v>3449.58</v>
      </c>
      <c r="C1922" s="195">
        <v>3311.17</v>
      </c>
      <c r="D1922" s="195">
        <v>138.41999999999999</v>
      </c>
      <c r="E1922" s="195">
        <v>2842.5</v>
      </c>
      <c r="F1922" s="195">
        <v>2773.17</v>
      </c>
      <c r="G1922" s="195">
        <v>69.33</v>
      </c>
      <c r="H1922" s="195">
        <v>2876.17</v>
      </c>
      <c r="I1922" s="195">
        <v>2806.83</v>
      </c>
      <c r="J1922" s="195">
        <v>69.33</v>
      </c>
    </row>
    <row r="1923" spans="1:10">
      <c r="A1923" s="194">
        <v>8635.5</v>
      </c>
      <c r="B1923" s="194">
        <v>3451.83</v>
      </c>
      <c r="C1923" s="194">
        <v>3313.75</v>
      </c>
      <c r="D1923" s="194">
        <v>138.08000000000001</v>
      </c>
      <c r="E1923" s="194">
        <v>2844.75</v>
      </c>
      <c r="F1923" s="194">
        <v>2775.58</v>
      </c>
      <c r="G1923" s="194">
        <v>69.17</v>
      </c>
      <c r="H1923" s="194">
        <v>2878.42</v>
      </c>
      <c r="I1923" s="194">
        <v>2809.25</v>
      </c>
      <c r="J1923" s="194">
        <v>69.17</v>
      </c>
    </row>
    <row r="1924" spans="1:10">
      <c r="A1924" s="195">
        <v>8640</v>
      </c>
      <c r="B1924" s="195">
        <v>3454.08</v>
      </c>
      <c r="C1924" s="195">
        <v>3316.25</v>
      </c>
      <c r="D1924" s="195">
        <v>137.83000000000001</v>
      </c>
      <c r="E1924" s="195">
        <v>2847</v>
      </c>
      <c r="F1924" s="195">
        <v>2778</v>
      </c>
      <c r="G1924" s="195">
        <v>69</v>
      </c>
      <c r="H1924" s="195">
        <v>2880.67</v>
      </c>
      <c r="I1924" s="195">
        <v>2811.67</v>
      </c>
      <c r="J1924" s="195">
        <v>69</v>
      </c>
    </row>
    <row r="1925" spans="1:10">
      <c r="A1925" s="194">
        <v>8644.5</v>
      </c>
      <c r="B1925" s="194">
        <v>3456.25</v>
      </c>
      <c r="C1925" s="194">
        <v>3318.75</v>
      </c>
      <c r="D1925" s="194">
        <v>137.5</v>
      </c>
      <c r="E1925" s="194">
        <v>2849.17</v>
      </c>
      <c r="F1925" s="194">
        <v>2780.25</v>
      </c>
      <c r="G1925" s="194">
        <v>68.92</v>
      </c>
      <c r="H1925" s="194">
        <v>2882.83</v>
      </c>
      <c r="I1925" s="194">
        <v>2813.92</v>
      </c>
      <c r="J1925" s="194">
        <v>68.92</v>
      </c>
    </row>
    <row r="1926" spans="1:10">
      <c r="A1926" s="195">
        <v>8649</v>
      </c>
      <c r="B1926" s="195">
        <v>3458.5</v>
      </c>
      <c r="C1926" s="195">
        <v>3321.25</v>
      </c>
      <c r="D1926" s="195">
        <v>137.25</v>
      </c>
      <c r="E1926" s="195">
        <v>2851.42</v>
      </c>
      <c r="F1926" s="195">
        <v>2782.67</v>
      </c>
      <c r="G1926" s="195">
        <v>68.75</v>
      </c>
      <c r="H1926" s="195">
        <v>2885.08</v>
      </c>
      <c r="I1926" s="195">
        <v>2816.33</v>
      </c>
      <c r="J1926" s="195">
        <v>68.75</v>
      </c>
    </row>
    <row r="1927" spans="1:10">
      <c r="A1927" s="194">
        <v>8653.5</v>
      </c>
      <c r="B1927" s="194">
        <v>3460.75</v>
      </c>
      <c r="C1927" s="194">
        <v>3323.83</v>
      </c>
      <c r="D1927" s="194">
        <v>136.91999999999999</v>
      </c>
      <c r="E1927" s="194">
        <v>2853.67</v>
      </c>
      <c r="F1927" s="194">
        <v>2785.08</v>
      </c>
      <c r="G1927" s="194">
        <v>68.58</v>
      </c>
      <c r="H1927" s="194">
        <v>2887.33</v>
      </c>
      <c r="I1927" s="194">
        <v>2818.75</v>
      </c>
      <c r="J1927" s="194">
        <v>68.58</v>
      </c>
    </row>
    <row r="1928" spans="1:10">
      <c r="A1928" s="195">
        <v>8658</v>
      </c>
      <c r="B1928" s="195">
        <v>3463</v>
      </c>
      <c r="C1928" s="195">
        <v>3326.33</v>
      </c>
      <c r="D1928" s="195">
        <v>136.66999999999999</v>
      </c>
      <c r="E1928" s="195">
        <v>2855.92</v>
      </c>
      <c r="F1928" s="195">
        <v>2787.5</v>
      </c>
      <c r="G1928" s="195">
        <v>68.42</v>
      </c>
      <c r="H1928" s="195">
        <v>2889.58</v>
      </c>
      <c r="I1928" s="195">
        <v>2821.17</v>
      </c>
      <c r="J1928" s="195">
        <v>68.42</v>
      </c>
    </row>
    <row r="1929" spans="1:10">
      <c r="A1929" s="194">
        <v>8662.5</v>
      </c>
      <c r="B1929" s="194">
        <v>3465.17</v>
      </c>
      <c r="C1929" s="194">
        <v>3328.83</v>
      </c>
      <c r="D1929" s="194">
        <v>136.33000000000001</v>
      </c>
      <c r="E1929" s="194">
        <v>2858.08</v>
      </c>
      <c r="F1929" s="194">
        <v>2789.75</v>
      </c>
      <c r="G1929" s="194">
        <v>68.33</v>
      </c>
      <c r="H1929" s="194">
        <v>2891.75</v>
      </c>
      <c r="I1929" s="194">
        <v>2823.42</v>
      </c>
      <c r="J1929" s="194">
        <v>68.33</v>
      </c>
    </row>
    <row r="1930" spans="1:10">
      <c r="A1930" s="195">
        <v>8667</v>
      </c>
      <c r="B1930" s="195">
        <v>3467.42</v>
      </c>
      <c r="C1930" s="195">
        <v>3331.33</v>
      </c>
      <c r="D1930" s="195">
        <v>136.08000000000001</v>
      </c>
      <c r="E1930" s="195">
        <v>2860.33</v>
      </c>
      <c r="F1930" s="195">
        <v>2792.17</v>
      </c>
      <c r="G1930" s="195">
        <v>68.17</v>
      </c>
      <c r="H1930" s="195">
        <v>2894</v>
      </c>
      <c r="I1930" s="195">
        <v>2825.83</v>
      </c>
      <c r="J1930" s="195">
        <v>68.17</v>
      </c>
    </row>
    <row r="1931" spans="1:10">
      <c r="A1931" s="194">
        <v>8671.5</v>
      </c>
      <c r="B1931" s="194">
        <v>3469.67</v>
      </c>
      <c r="C1931" s="194">
        <v>3333.92</v>
      </c>
      <c r="D1931" s="194">
        <v>135.75</v>
      </c>
      <c r="E1931" s="194">
        <v>2862.58</v>
      </c>
      <c r="F1931" s="194">
        <v>2794.58</v>
      </c>
      <c r="G1931" s="194">
        <v>68</v>
      </c>
      <c r="H1931" s="194">
        <v>2896.25</v>
      </c>
      <c r="I1931" s="194">
        <v>2828.25</v>
      </c>
      <c r="J1931" s="194">
        <v>68</v>
      </c>
    </row>
    <row r="1932" spans="1:10">
      <c r="A1932" s="195">
        <v>8676</v>
      </c>
      <c r="B1932" s="195">
        <v>3471.92</v>
      </c>
      <c r="C1932" s="195">
        <v>3336.42</v>
      </c>
      <c r="D1932" s="195">
        <v>135.5</v>
      </c>
      <c r="E1932" s="195">
        <v>2864.83</v>
      </c>
      <c r="F1932" s="195">
        <v>2797</v>
      </c>
      <c r="G1932" s="195">
        <v>67.83</v>
      </c>
      <c r="H1932" s="195">
        <v>2898.5</v>
      </c>
      <c r="I1932" s="195">
        <v>2830.67</v>
      </c>
      <c r="J1932" s="195">
        <v>67.83</v>
      </c>
    </row>
    <row r="1933" spans="1:10">
      <c r="A1933" s="194">
        <v>8680.5</v>
      </c>
      <c r="B1933" s="194">
        <v>3474.08</v>
      </c>
      <c r="C1933" s="194">
        <v>3338.92</v>
      </c>
      <c r="D1933" s="194">
        <v>135.16999999999999</v>
      </c>
      <c r="E1933" s="194">
        <v>2867</v>
      </c>
      <c r="F1933" s="194">
        <v>2799.25</v>
      </c>
      <c r="G1933" s="194">
        <v>67.75</v>
      </c>
      <c r="H1933" s="194">
        <v>2900.67</v>
      </c>
      <c r="I1933" s="194">
        <v>2832.92</v>
      </c>
      <c r="J1933" s="194">
        <v>67.75</v>
      </c>
    </row>
    <row r="1934" spans="1:10">
      <c r="A1934" s="195">
        <v>8685</v>
      </c>
      <c r="B1934" s="195">
        <v>3476.33</v>
      </c>
      <c r="C1934" s="195">
        <v>3341.42</v>
      </c>
      <c r="D1934" s="195">
        <v>134.91999999999999</v>
      </c>
      <c r="E1934" s="195">
        <v>2869.25</v>
      </c>
      <c r="F1934" s="195">
        <v>2801.67</v>
      </c>
      <c r="G1934" s="195">
        <v>67.58</v>
      </c>
      <c r="H1934" s="195">
        <v>2902.92</v>
      </c>
      <c r="I1934" s="195">
        <v>2835.33</v>
      </c>
      <c r="J1934" s="195">
        <v>67.58</v>
      </c>
    </row>
    <row r="1935" spans="1:10">
      <c r="A1935" s="194">
        <v>8689.5</v>
      </c>
      <c r="B1935" s="194">
        <v>3478.58</v>
      </c>
      <c r="C1935" s="194">
        <v>3344</v>
      </c>
      <c r="D1935" s="194">
        <v>134.58000000000001</v>
      </c>
      <c r="E1935" s="194">
        <v>2871.5</v>
      </c>
      <c r="F1935" s="194">
        <v>2804.08</v>
      </c>
      <c r="G1935" s="194">
        <v>67.42</v>
      </c>
      <c r="H1935" s="194">
        <v>2905.17</v>
      </c>
      <c r="I1935" s="194">
        <v>2837.75</v>
      </c>
      <c r="J1935" s="194">
        <v>67.42</v>
      </c>
    </row>
    <row r="1936" spans="1:10">
      <c r="A1936" s="195">
        <v>8694</v>
      </c>
      <c r="B1936" s="195">
        <v>3480.75</v>
      </c>
      <c r="C1936" s="195">
        <v>3346.42</v>
      </c>
      <c r="D1936" s="195">
        <v>134.33000000000001</v>
      </c>
      <c r="E1936" s="195">
        <v>2873.67</v>
      </c>
      <c r="F1936" s="195">
        <v>2806.42</v>
      </c>
      <c r="G1936" s="195">
        <v>67.25</v>
      </c>
      <c r="H1936" s="195">
        <v>2907.33</v>
      </c>
      <c r="I1936" s="195">
        <v>2840.08</v>
      </c>
      <c r="J1936" s="195">
        <v>67.25</v>
      </c>
    </row>
    <row r="1937" spans="1:10">
      <c r="A1937" s="194">
        <v>8698.5</v>
      </c>
      <c r="B1937" s="194">
        <v>3483</v>
      </c>
      <c r="C1937" s="194">
        <v>3349</v>
      </c>
      <c r="D1937" s="194">
        <v>134</v>
      </c>
      <c r="E1937" s="194">
        <v>2875.92</v>
      </c>
      <c r="F1937" s="194">
        <v>2808.75</v>
      </c>
      <c r="G1937" s="194">
        <v>67.17</v>
      </c>
      <c r="H1937" s="194">
        <v>2909.58</v>
      </c>
      <c r="I1937" s="194">
        <v>2842.42</v>
      </c>
      <c r="J1937" s="194">
        <v>67.17</v>
      </c>
    </row>
    <row r="1938" spans="1:10">
      <c r="A1938" s="195">
        <v>8703</v>
      </c>
      <c r="B1938" s="195">
        <v>3485.25</v>
      </c>
      <c r="C1938" s="195">
        <v>3351.5</v>
      </c>
      <c r="D1938" s="195">
        <v>133.75</v>
      </c>
      <c r="E1938" s="195">
        <v>2878.17</v>
      </c>
      <c r="F1938" s="195">
        <v>2811.17</v>
      </c>
      <c r="G1938" s="195">
        <v>67</v>
      </c>
      <c r="H1938" s="195">
        <v>2911.83</v>
      </c>
      <c r="I1938" s="195">
        <v>2844.83</v>
      </c>
      <c r="J1938" s="195">
        <v>67</v>
      </c>
    </row>
    <row r="1939" spans="1:10">
      <c r="A1939" s="194">
        <v>8707.5</v>
      </c>
      <c r="B1939" s="194">
        <v>3487.5</v>
      </c>
      <c r="C1939" s="194">
        <v>3354.08</v>
      </c>
      <c r="D1939" s="194">
        <v>133.41999999999999</v>
      </c>
      <c r="E1939" s="194">
        <v>2880.42</v>
      </c>
      <c r="F1939" s="194">
        <v>2813.58</v>
      </c>
      <c r="G1939" s="194">
        <v>66.83</v>
      </c>
      <c r="H1939" s="194">
        <v>2914.08</v>
      </c>
      <c r="I1939" s="194">
        <v>2847.25</v>
      </c>
      <c r="J1939" s="194">
        <v>66.83</v>
      </c>
    </row>
    <row r="1940" spans="1:10">
      <c r="A1940" s="195">
        <v>8712</v>
      </c>
      <c r="B1940" s="195">
        <v>3489.67</v>
      </c>
      <c r="C1940" s="195">
        <v>3356.5</v>
      </c>
      <c r="D1940" s="195">
        <v>133.16999999999999</v>
      </c>
      <c r="E1940" s="195">
        <v>2882.58</v>
      </c>
      <c r="F1940" s="195">
        <v>2815.92</v>
      </c>
      <c r="G1940" s="195">
        <v>66.67</v>
      </c>
      <c r="H1940" s="195">
        <v>2916.25</v>
      </c>
      <c r="I1940" s="195">
        <v>2849.58</v>
      </c>
      <c r="J1940" s="195">
        <v>66.67</v>
      </c>
    </row>
    <row r="1941" spans="1:10">
      <c r="A1941" s="194">
        <v>8716.5</v>
      </c>
      <c r="B1941" s="194">
        <v>3491.92</v>
      </c>
      <c r="C1941" s="194">
        <v>3359.08</v>
      </c>
      <c r="D1941" s="194">
        <v>132.83000000000001</v>
      </c>
      <c r="E1941" s="194">
        <v>2884.83</v>
      </c>
      <c r="F1941" s="194">
        <v>2818.25</v>
      </c>
      <c r="G1941" s="194">
        <v>66.58</v>
      </c>
      <c r="H1941" s="194">
        <v>2918.5</v>
      </c>
      <c r="I1941" s="194">
        <v>2851.92</v>
      </c>
      <c r="J1941" s="194">
        <v>66.58</v>
      </c>
    </row>
    <row r="1942" spans="1:10">
      <c r="A1942" s="195">
        <v>8721</v>
      </c>
      <c r="B1942" s="195">
        <v>3494.17</v>
      </c>
      <c r="C1942" s="195">
        <v>3361.58</v>
      </c>
      <c r="D1942" s="195">
        <v>132.58000000000001</v>
      </c>
      <c r="E1942" s="195">
        <v>2887.08</v>
      </c>
      <c r="F1942" s="195">
        <v>2820.67</v>
      </c>
      <c r="G1942" s="195">
        <v>66.42</v>
      </c>
      <c r="H1942" s="195">
        <v>2920.75</v>
      </c>
      <c r="I1942" s="195">
        <v>2854.33</v>
      </c>
      <c r="J1942" s="195">
        <v>66.42</v>
      </c>
    </row>
    <row r="1943" spans="1:10">
      <c r="A1943" s="194">
        <v>8725.5</v>
      </c>
      <c r="B1943" s="194">
        <v>3496.42</v>
      </c>
      <c r="C1943" s="194">
        <v>3364.17</v>
      </c>
      <c r="D1943" s="194">
        <v>132.25</v>
      </c>
      <c r="E1943" s="194">
        <v>2889.33</v>
      </c>
      <c r="F1943" s="194">
        <v>2823.08</v>
      </c>
      <c r="G1943" s="194">
        <v>66.25</v>
      </c>
      <c r="H1943" s="194">
        <v>2923</v>
      </c>
      <c r="I1943" s="194">
        <v>2856.75</v>
      </c>
      <c r="J1943" s="194">
        <v>66.25</v>
      </c>
    </row>
    <row r="1944" spans="1:10">
      <c r="A1944" s="195">
        <v>8730</v>
      </c>
      <c r="B1944" s="195">
        <v>3498.58</v>
      </c>
      <c r="C1944" s="195">
        <v>3366.58</v>
      </c>
      <c r="D1944" s="195">
        <v>132</v>
      </c>
      <c r="E1944" s="195">
        <v>2891.5</v>
      </c>
      <c r="F1944" s="195">
        <v>2825.42</v>
      </c>
      <c r="G1944" s="195">
        <v>66.08</v>
      </c>
      <c r="H1944" s="195">
        <v>2925.17</v>
      </c>
      <c r="I1944" s="195">
        <v>2859.08</v>
      </c>
      <c r="J1944" s="195">
        <v>66.08</v>
      </c>
    </row>
    <row r="1945" spans="1:10">
      <c r="A1945" s="194">
        <v>8734.5</v>
      </c>
      <c r="B1945" s="194">
        <v>3500.83</v>
      </c>
      <c r="C1945" s="194">
        <v>3369.17</v>
      </c>
      <c r="D1945" s="194">
        <v>131.66999999999999</v>
      </c>
      <c r="E1945" s="194">
        <v>2893.75</v>
      </c>
      <c r="F1945" s="194">
        <v>2827.75</v>
      </c>
      <c r="G1945" s="194">
        <v>66</v>
      </c>
      <c r="H1945" s="194">
        <v>2927.42</v>
      </c>
      <c r="I1945" s="194">
        <v>2861.42</v>
      </c>
      <c r="J1945" s="194">
        <v>66</v>
      </c>
    </row>
    <row r="1946" spans="1:10">
      <c r="A1946" s="195">
        <v>8739</v>
      </c>
      <c r="B1946" s="195">
        <v>3503.08</v>
      </c>
      <c r="C1946" s="195">
        <v>3371.67</v>
      </c>
      <c r="D1946" s="195">
        <v>131.41999999999999</v>
      </c>
      <c r="E1946" s="195">
        <v>2896</v>
      </c>
      <c r="F1946" s="195">
        <v>2830.17</v>
      </c>
      <c r="G1946" s="195">
        <v>65.83</v>
      </c>
      <c r="H1946" s="195">
        <v>2929.67</v>
      </c>
      <c r="I1946" s="195">
        <v>2863.83</v>
      </c>
      <c r="J1946" s="195">
        <v>65.83</v>
      </c>
    </row>
    <row r="1947" spans="1:10">
      <c r="A1947" s="194">
        <v>8743.5</v>
      </c>
      <c r="B1947" s="194">
        <v>3505.25</v>
      </c>
      <c r="C1947" s="194">
        <v>3374.17</v>
      </c>
      <c r="D1947" s="194">
        <v>131.08000000000001</v>
      </c>
      <c r="E1947" s="194">
        <v>2898.17</v>
      </c>
      <c r="F1947" s="194">
        <v>2832.5</v>
      </c>
      <c r="G1947" s="194">
        <v>65.67</v>
      </c>
      <c r="H1947" s="194">
        <v>2931.83</v>
      </c>
      <c r="I1947" s="194">
        <v>2866.17</v>
      </c>
      <c r="J1947" s="194">
        <v>65.67</v>
      </c>
    </row>
    <row r="1948" spans="1:10">
      <c r="A1948" s="195">
        <v>8748</v>
      </c>
      <c r="B1948" s="195">
        <v>3507.5</v>
      </c>
      <c r="C1948" s="195">
        <v>3376.75</v>
      </c>
      <c r="D1948" s="195">
        <v>130.75</v>
      </c>
      <c r="E1948" s="195">
        <v>2900.42</v>
      </c>
      <c r="F1948" s="195">
        <v>2834.92</v>
      </c>
      <c r="G1948" s="195">
        <v>65.5</v>
      </c>
      <c r="H1948" s="195">
        <v>2934.08</v>
      </c>
      <c r="I1948" s="195">
        <v>2868.58</v>
      </c>
      <c r="J1948" s="195">
        <v>65.5</v>
      </c>
    </row>
    <row r="1949" spans="1:10">
      <c r="A1949" s="194">
        <v>8752.5</v>
      </c>
      <c r="B1949" s="194">
        <v>3509.75</v>
      </c>
      <c r="C1949" s="194">
        <v>3379.25</v>
      </c>
      <c r="D1949" s="194">
        <v>130.5</v>
      </c>
      <c r="E1949" s="194">
        <v>2902.67</v>
      </c>
      <c r="F1949" s="194">
        <v>2837.33</v>
      </c>
      <c r="G1949" s="194">
        <v>65.33</v>
      </c>
      <c r="H1949" s="194">
        <v>2936.33</v>
      </c>
      <c r="I1949" s="194">
        <v>2871</v>
      </c>
      <c r="J1949" s="194">
        <v>65.33</v>
      </c>
    </row>
    <row r="1950" spans="1:10">
      <c r="A1950" s="195">
        <v>8757</v>
      </c>
      <c r="B1950" s="195">
        <v>3512</v>
      </c>
      <c r="C1950" s="195">
        <v>3381.83</v>
      </c>
      <c r="D1950" s="195">
        <v>130.16999999999999</v>
      </c>
      <c r="E1950" s="195">
        <v>2904.92</v>
      </c>
      <c r="F1950" s="195">
        <v>2839.67</v>
      </c>
      <c r="G1950" s="195">
        <v>65.25</v>
      </c>
      <c r="H1950" s="195">
        <v>2938.58</v>
      </c>
      <c r="I1950" s="195">
        <v>2873.33</v>
      </c>
      <c r="J1950" s="195">
        <v>65.25</v>
      </c>
    </row>
    <row r="1951" spans="1:10">
      <c r="A1951" s="194">
        <v>8761.5</v>
      </c>
      <c r="B1951" s="194">
        <v>3514.17</v>
      </c>
      <c r="C1951" s="194">
        <v>3384.25</v>
      </c>
      <c r="D1951" s="194">
        <v>129.91999999999999</v>
      </c>
      <c r="E1951" s="194">
        <v>2907.08</v>
      </c>
      <c r="F1951" s="194">
        <v>2842</v>
      </c>
      <c r="G1951" s="194">
        <v>65.08</v>
      </c>
      <c r="H1951" s="194">
        <v>2940.75</v>
      </c>
      <c r="I1951" s="194">
        <v>2875.67</v>
      </c>
      <c r="J1951" s="194">
        <v>65.08</v>
      </c>
    </row>
    <row r="1952" spans="1:10">
      <c r="A1952" s="195">
        <v>8766</v>
      </c>
      <c r="B1952" s="195">
        <v>3516.42</v>
      </c>
      <c r="C1952" s="195">
        <v>3386.83</v>
      </c>
      <c r="D1952" s="195">
        <v>129.58000000000001</v>
      </c>
      <c r="E1952" s="195">
        <v>2909.33</v>
      </c>
      <c r="F1952" s="195">
        <v>2844.42</v>
      </c>
      <c r="G1952" s="195">
        <v>64.92</v>
      </c>
      <c r="H1952" s="195">
        <v>2943</v>
      </c>
      <c r="I1952" s="195">
        <v>2878.08</v>
      </c>
      <c r="J1952" s="195">
        <v>64.92</v>
      </c>
    </row>
    <row r="1953" spans="1:10">
      <c r="A1953" s="194">
        <v>8770.5</v>
      </c>
      <c r="B1953" s="194">
        <v>3518.67</v>
      </c>
      <c r="C1953" s="194">
        <v>3389.33</v>
      </c>
      <c r="D1953" s="194">
        <v>129.33000000000001</v>
      </c>
      <c r="E1953" s="194">
        <v>2911.58</v>
      </c>
      <c r="F1953" s="194">
        <v>2846.83</v>
      </c>
      <c r="G1953" s="194">
        <v>64.75</v>
      </c>
      <c r="H1953" s="194">
        <v>2945.25</v>
      </c>
      <c r="I1953" s="194">
        <v>2880.5</v>
      </c>
      <c r="J1953" s="194">
        <v>64.75</v>
      </c>
    </row>
    <row r="1954" spans="1:10">
      <c r="A1954" s="195">
        <v>8775</v>
      </c>
      <c r="B1954" s="195">
        <v>3520.92</v>
      </c>
      <c r="C1954" s="195">
        <v>3391.92</v>
      </c>
      <c r="D1954" s="195">
        <v>129</v>
      </c>
      <c r="E1954" s="195">
        <v>2913.83</v>
      </c>
      <c r="F1954" s="195">
        <v>2849.17</v>
      </c>
      <c r="G1954" s="195">
        <v>64.67</v>
      </c>
      <c r="H1954" s="195">
        <v>2947.5</v>
      </c>
      <c r="I1954" s="195">
        <v>2882.83</v>
      </c>
      <c r="J1954" s="195">
        <v>64.67</v>
      </c>
    </row>
    <row r="1955" spans="1:10">
      <c r="A1955" s="194">
        <v>8779.5</v>
      </c>
      <c r="B1955" s="194">
        <v>3523.08</v>
      </c>
      <c r="C1955" s="194">
        <v>3394.33</v>
      </c>
      <c r="D1955" s="194">
        <v>128.75</v>
      </c>
      <c r="E1955" s="194">
        <v>2916</v>
      </c>
      <c r="F1955" s="194">
        <v>2851.5</v>
      </c>
      <c r="G1955" s="194">
        <v>64.5</v>
      </c>
      <c r="H1955" s="194">
        <v>2949.67</v>
      </c>
      <c r="I1955" s="194">
        <v>2885.17</v>
      </c>
      <c r="J1955" s="194">
        <v>64.5</v>
      </c>
    </row>
    <row r="1956" spans="1:10">
      <c r="A1956" s="195">
        <v>8784</v>
      </c>
      <c r="B1956" s="195">
        <v>3525.33</v>
      </c>
      <c r="C1956" s="195">
        <v>3396.92</v>
      </c>
      <c r="D1956" s="195">
        <v>128.41999999999999</v>
      </c>
      <c r="E1956" s="195">
        <v>2918.25</v>
      </c>
      <c r="F1956" s="195">
        <v>2853.92</v>
      </c>
      <c r="G1956" s="195">
        <v>64.33</v>
      </c>
      <c r="H1956" s="195">
        <v>2951.92</v>
      </c>
      <c r="I1956" s="195">
        <v>2887.58</v>
      </c>
      <c r="J1956" s="195">
        <v>64.33</v>
      </c>
    </row>
    <row r="1957" spans="1:10">
      <c r="A1957" s="194">
        <v>8788.5</v>
      </c>
      <c r="B1957" s="194">
        <v>3527.58</v>
      </c>
      <c r="C1957" s="194">
        <v>3399.42</v>
      </c>
      <c r="D1957" s="194">
        <v>128.16999999999999</v>
      </c>
      <c r="E1957" s="194">
        <v>2920.5</v>
      </c>
      <c r="F1957" s="194">
        <v>2856.33</v>
      </c>
      <c r="G1957" s="194">
        <v>64.17</v>
      </c>
      <c r="H1957" s="194">
        <v>2954.17</v>
      </c>
      <c r="I1957" s="194">
        <v>2890</v>
      </c>
      <c r="J1957" s="194">
        <v>64.17</v>
      </c>
    </row>
    <row r="1958" spans="1:10">
      <c r="A1958" s="195">
        <v>8793</v>
      </c>
      <c r="B1958" s="195">
        <v>3529.83</v>
      </c>
      <c r="C1958" s="195">
        <v>3402</v>
      </c>
      <c r="D1958" s="195">
        <v>127.83</v>
      </c>
      <c r="E1958" s="195">
        <v>2922.75</v>
      </c>
      <c r="F1958" s="195">
        <v>2858.67</v>
      </c>
      <c r="G1958" s="195">
        <v>64.08</v>
      </c>
      <c r="H1958" s="195">
        <v>2956.42</v>
      </c>
      <c r="I1958" s="195">
        <v>2892.33</v>
      </c>
      <c r="J1958" s="195">
        <v>64.08</v>
      </c>
    </row>
    <row r="1959" spans="1:10">
      <c r="A1959" s="194">
        <v>8797.5</v>
      </c>
      <c r="B1959" s="194">
        <v>3532</v>
      </c>
      <c r="C1959" s="194">
        <v>3404.42</v>
      </c>
      <c r="D1959" s="194">
        <v>127.58</v>
      </c>
      <c r="E1959" s="194">
        <v>2924.92</v>
      </c>
      <c r="F1959" s="194">
        <v>2861</v>
      </c>
      <c r="G1959" s="194">
        <v>63.92</v>
      </c>
      <c r="H1959" s="194">
        <v>2958.58</v>
      </c>
      <c r="I1959" s="194">
        <v>2894.67</v>
      </c>
      <c r="J1959" s="194">
        <v>63.92</v>
      </c>
    </row>
    <row r="1960" spans="1:10">
      <c r="A1960" s="195">
        <v>8802</v>
      </c>
      <c r="B1960" s="195">
        <v>3534.25</v>
      </c>
      <c r="C1960" s="195">
        <v>3407</v>
      </c>
      <c r="D1960" s="195">
        <v>127.25</v>
      </c>
      <c r="E1960" s="195">
        <v>2927.17</v>
      </c>
      <c r="F1960" s="195">
        <v>2863.42</v>
      </c>
      <c r="G1960" s="195">
        <v>63.75</v>
      </c>
      <c r="H1960" s="195">
        <v>2960.83</v>
      </c>
      <c r="I1960" s="195">
        <v>2897.08</v>
      </c>
      <c r="J1960" s="195">
        <v>63.75</v>
      </c>
    </row>
    <row r="1961" spans="1:10">
      <c r="A1961" s="194">
        <v>8806.5</v>
      </c>
      <c r="B1961" s="194">
        <v>3536.5</v>
      </c>
      <c r="C1961" s="194">
        <v>3409.5</v>
      </c>
      <c r="D1961" s="194">
        <v>127</v>
      </c>
      <c r="E1961" s="194">
        <v>2929.42</v>
      </c>
      <c r="F1961" s="194">
        <v>2865.83</v>
      </c>
      <c r="G1961" s="194">
        <v>63.58</v>
      </c>
      <c r="H1961" s="194">
        <v>2963.08</v>
      </c>
      <c r="I1961" s="194">
        <v>2899.5</v>
      </c>
      <c r="J1961" s="194">
        <v>63.58</v>
      </c>
    </row>
    <row r="1962" spans="1:10">
      <c r="A1962" s="195">
        <v>8811</v>
      </c>
      <c r="B1962" s="195">
        <v>3538.67</v>
      </c>
      <c r="C1962" s="195">
        <v>3412</v>
      </c>
      <c r="D1962" s="195">
        <v>126.67</v>
      </c>
      <c r="E1962" s="195">
        <v>2931.58</v>
      </c>
      <c r="F1962" s="195">
        <v>2868.08</v>
      </c>
      <c r="G1962" s="195">
        <v>63.5</v>
      </c>
      <c r="H1962" s="195">
        <v>2965.25</v>
      </c>
      <c r="I1962" s="195">
        <v>2901.75</v>
      </c>
      <c r="J1962" s="195">
        <v>63.5</v>
      </c>
    </row>
    <row r="1963" spans="1:10">
      <c r="A1963" s="194">
        <v>8815.5</v>
      </c>
      <c r="B1963" s="194">
        <v>3540.92</v>
      </c>
      <c r="C1963" s="194">
        <v>3414.5</v>
      </c>
      <c r="D1963" s="194">
        <v>126.42</v>
      </c>
      <c r="E1963" s="194">
        <v>2933.83</v>
      </c>
      <c r="F1963" s="194">
        <v>2870.5</v>
      </c>
      <c r="G1963" s="194">
        <v>63.33</v>
      </c>
      <c r="H1963" s="194">
        <v>2967.5</v>
      </c>
      <c r="I1963" s="194">
        <v>2904.17</v>
      </c>
      <c r="J1963" s="194">
        <v>63.33</v>
      </c>
    </row>
    <row r="1964" spans="1:10">
      <c r="A1964" s="195">
        <v>8820</v>
      </c>
      <c r="B1964" s="195">
        <v>3543.17</v>
      </c>
      <c r="C1964" s="195">
        <v>3417.08</v>
      </c>
      <c r="D1964" s="195">
        <v>126.08</v>
      </c>
      <c r="E1964" s="195">
        <v>2936.08</v>
      </c>
      <c r="F1964" s="195">
        <v>2872.92</v>
      </c>
      <c r="G1964" s="195">
        <v>63.17</v>
      </c>
      <c r="H1964" s="195">
        <v>2969.75</v>
      </c>
      <c r="I1964" s="195">
        <v>2906.58</v>
      </c>
      <c r="J1964" s="195">
        <v>63.17</v>
      </c>
    </row>
    <row r="1965" spans="1:10" ht="15" customHeight="1">
      <c r="A1965" s="194">
        <v>8824.5</v>
      </c>
      <c r="B1965" s="194">
        <v>3545.42</v>
      </c>
      <c r="C1965" s="194">
        <v>3419.58</v>
      </c>
      <c r="D1965" s="194">
        <v>125.83</v>
      </c>
      <c r="E1965" s="194">
        <v>2938.33</v>
      </c>
      <c r="F1965" s="194">
        <v>2875.33</v>
      </c>
      <c r="G1965" s="194">
        <v>63</v>
      </c>
      <c r="H1965" s="194">
        <v>2972</v>
      </c>
      <c r="I1965" s="194">
        <v>2909</v>
      </c>
      <c r="J1965" s="194">
        <v>63</v>
      </c>
    </row>
    <row r="1966" spans="1:10">
      <c r="A1966" s="195">
        <v>8829</v>
      </c>
      <c r="B1966" s="195">
        <v>3547.58</v>
      </c>
      <c r="C1966" s="195">
        <v>3422.08</v>
      </c>
      <c r="D1966" s="195">
        <v>125.5</v>
      </c>
      <c r="E1966" s="195">
        <v>2940.5</v>
      </c>
      <c r="F1966" s="195">
        <v>2877.58</v>
      </c>
      <c r="G1966" s="195">
        <v>62.92</v>
      </c>
      <c r="H1966" s="195">
        <v>2974.17</v>
      </c>
      <c r="I1966" s="195">
        <v>2911.25</v>
      </c>
      <c r="J1966" s="195">
        <v>62.92</v>
      </c>
    </row>
    <row r="1967" spans="1:10">
      <c r="A1967" s="194">
        <v>8833.5</v>
      </c>
      <c r="B1967" s="194">
        <v>3549.83</v>
      </c>
      <c r="C1967" s="194">
        <v>3424.58</v>
      </c>
      <c r="D1967" s="194">
        <v>125.25</v>
      </c>
      <c r="E1967" s="194">
        <v>2942.75</v>
      </c>
      <c r="F1967" s="194">
        <v>2880</v>
      </c>
      <c r="G1967" s="194">
        <v>62.75</v>
      </c>
      <c r="H1967" s="194">
        <v>2976.42</v>
      </c>
      <c r="I1967" s="194">
        <v>2913.67</v>
      </c>
      <c r="J1967" s="194">
        <v>62.75</v>
      </c>
    </row>
    <row r="1968" spans="1:10">
      <c r="A1968" s="195">
        <v>8838</v>
      </c>
      <c r="B1968" s="195">
        <v>3552.08</v>
      </c>
      <c r="C1968" s="195">
        <v>3427.17</v>
      </c>
      <c r="D1968" s="195">
        <v>124.92</v>
      </c>
      <c r="E1968" s="195">
        <v>2945</v>
      </c>
      <c r="F1968" s="195">
        <v>2882.42</v>
      </c>
      <c r="G1968" s="195">
        <v>62.58</v>
      </c>
      <c r="H1968" s="195">
        <v>2978.67</v>
      </c>
      <c r="I1968" s="195">
        <v>2916.08</v>
      </c>
      <c r="J1968" s="195">
        <v>62.58</v>
      </c>
    </row>
    <row r="1969" spans="1:10">
      <c r="A1969" s="194">
        <v>8842.5</v>
      </c>
      <c r="B1969" s="194">
        <v>3554.33</v>
      </c>
      <c r="C1969" s="194">
        <v>3429.67</v>
      </c>
      <c r="D1969" s="194">
        <v>124.67</v>
      </c>
      <c r="E1969" s="194">
        <v>2947.25</v>
      </c>
      <c r="F1969" s="194">
        <v>2884.83</v>
      </c>
      <c r="G1969" s="194">
        <v>62.42</v>
      </c>
      <c r="H1969" s="194">
        <v>2980.92</v>
      </c>
      <c r="I1969" s="194">
        <v>2918.5</v>
      </c>
      <c r="J1969" s="194">
        <v>62.42</v>
      </c>
    </row>
    <row r="1970" spans="1:10">
      <c r="A1970" s="195">
        <v>8847</v>
      </c>
      <c r="B1970" s="195">
        <v>3556.5</v>
      </c>
      <c r="C1970" s="195">
        <v>3432.17</v>
      </c>
      <c r="D1970" s="195">
        <v>124.33</v>
      </c>
      <c r="E1970" s="195">
        <v>2949.42</v>
      </c>
      <c r="F1970" s="195">
        <v>2887.08</v>
      </c>
      <c r="G1970" s="195">
        <v>62.33</v>
      </c>
      <c r="H1970" s="195">
        <v>2983.08</v>
      </c>
      <c r="I1970" s="195">
        <v>2920.75</v>
      </c>
      <c r="J1970" s="195">
        <v>62.33</v>
      </c>
    </row>
    <row r="1971" spans="1:10">
      <c r="A1971" s="194">
        <v>8851.5</v>
      </c>
      <c r="B1971" s="194">
        <v>3558.75</v>
      </c>
      <c r="C1971" s="194">
        <v>3434.67</v>
      </c>
      <c r="D1971" s="194">
        <v>124.08</v>
      </c>
      <c r="E1971" s="194">
        <v>2951.67</v>
      </c>
      <c r="F1971" s="194">
        <v>2889.5</v>
      </c>
      <c r="G1971" s="194">
        <v>62.17</v>
      </c>
      <c r="H1971" s="194">
        <v>2985.33</v>
      </c>
      <c r="I1971" s="194">
        <v>2923.17</v>
      </c>
      <c r="J1971" s="194">
        <v>62.17</v>
      </c>
    </row>
    <row r="1972" spans="1:10">
      <c r="A1972" s="195">
        <v>8856</v>
      </c>
      <c r="B1972" s="195">
        <v>3561</v>
      </c>
      <c r="C1972" s="195">
        <v>3437.25</v>
      </c>
      <c r="D1972" s="195">
        <v>123.75</v>
      </c>
      <c r="E1972" s="195">
        <v>2953.92</v>
      </c>
      <c r="F1972" s="195">
        <v>2891.92</v>
      </c>
      <c r="G1972" s="195">
        <v>62</v>
      </c>
      <c r="H1972" s="195">
        <v>2987.58</v>
      </c>
      <c r="I1972" s="195">
        <v>2925.58</v>
      </c>
      <c r="J1972" s="195">
        <v>62</v>
      </c>
    </row>
    <row r="1973" spans="1:10">
      <c r="A1973" s="194">
        <v>8860.5</v>
      </c>
      <c r="B1973" s="194">
        <v>3563.17</v>
      </c>
      <c r="C1973" s="194">
        <v>3439.67</v>
      </c>
      <c r="D1973" s="194">
        <v>123.5</v>
      </c>
      <c r="E1973" s="194">
        <v>2956.08</v>
      </c>
      <c r="F1973" s="194">
        <v>2894.25</v>
      </c>
      <c r="G1973" s="194">
        <v>61.83</v>
      </c>
      <c r="H1973" s="194">
        <v>2989.75</v>
      </c>
      <c r="I1973" s="194">
        <v>2927.92</v>
      </c>
      <c r="J1973" s="194">
        <v>61.83</v>
      </c>
    </row>
    <row r="1974" spans="1:10">
      <c r="A1974" s="195">
        <v>8865</v>
      </c>
      <c r="B1974" s="195">
        <v>3565.42</v>
      </c>
      <c r="C1974" s="195">
        <v>3442.25</v>
      </c>
      <c r="D1974" s="195">
        <v>123.17</v>
      </c>
      <c r="E1974" s="195">
        <v>2958.33</v>
      </c>
      <c r="F1974" s="195">
        <v>2896.58</v>
      </c>
      <c r="G1974" s="195">
        <v>61.75</v>
      </c>
      <c r="H1974" s="195">
        <v>2992</v>
      </c>
      <c r="I1974" s="195">
        <v>2930.25</v>
      </c>
      <c r="J1974" s="195">
        <v>61.75</v>
      </c>
    </row>
    <row r="1975" spans="1:10">
      <c r="A1975" s="194">
        <v>8869.5</v>
      </c>
      <c r="B1975" s="194">
        <v>3567.67</v>
      </c>
      <c r="C1975" s="194">
        <v>3444.75</v>
      </c>
      <c r="D1975" s="194">
        <v>122.92</v>
      </c>
      <c r="E1975" s="194">
        <v>2960.58</v>
      </c>
      <c r="F1975" s="194">
        <v>2899</v>
      </c>
      <c r="G1975" s="194">
        <v>61.58</v>
      </c>
      <c r="H1975" s="194">
        <v>2994.25</v>
      </c>
      <c r="I1975" s="194">
        <v>2932.67</v>
      </c>
      <c r="J1975" s="194">
        <v>61.58</v>
      </c>
    </row>
    <row r="1976" spans="1:10">
      <c r="A1976" s="195">
        <v>8874</v>
      </c>
      <c r="B1976" s="195">
        <v>3569.92</v>
      </c>
      <c r="C1976" s="195">
        <v>3447.33</v>
      </c>
      <c r="D1976" s="195">
        <v>122.58</v>
      </c>
      <c r="E1976" s="195">
        <v>2962.83</v>
      </c>
      <c r="F1976" s="195">
        <v>2901.42</v>
      </c>
      <c r="G1976" s="195">
        <v>61.42</v>
      </c>
      <c r="H1976" s="195">
        <v>2996.5</v>
      </c>
      <c r="I1976" s="195">
        <v>2935.08</v>
      </c>
      <c r="J1976" s="195">
        <v>61.42</v>
      </c>
    </row>
    <row r="1977" spans="1:10">
      <c r="A1977" s="194">
        <v>8878.5</v>
      </c>
      <c r="B1977" s="194">
        <v>3572.08</v>
      </c>
      <c r="C1977" s="194">
        <v>3449.75</v>
      </c>
      <c r="D1977" s="194">
        <v>122.33</v>
      </c>
      <c r="E1977" s="194">
        <v>2965</v>
      </c>
      <c r="F1977" s="194">
        <v>2903.75</v>
      </c>
      <c r="G1977" s="194">
        <v>61.25</v>
      </c>
      <c r="H1977" s="194">
        <v>2998.67</v>
      </c>
      <c r="I1977" s="194">
        <v>2937.42</v>
      </c>
      <c r="J1977" s="194">
        <v>61.25</v>
      </c>
    </row>
    <row r="1978" spans="1:10">
      <c r="A1978" s="195">
        <v>8883</v>
      </c>
      <c r="B1978" s="195">
        <v>3574.33</v>
      </c>
      <c r="C1978" s="195">
        <v>3452.33</v>
      </c>
      <c r="D1978" s="195">
        <v>122</v>
      </c>
      <c r="E1978" s="195">
        <v>2967.25</v>
      </c>
      <c r="F1978" s="195">
        <v>2906.17</v>
      </c>
      <c r="G1978" s="195">
        <v>61.08</v>
      </c>
      <c r="H1978" s="195">
        <v>3000.92</v>
      </c>
      <c r="I1978" s="195">
        <v>2939.83</v>
      </c>
      <c r="J1978" s="195">
        <v>61.08</v>
      </c>
    </row>
    <row r="1979" spans="1:10">
      <c r="A1979" s="194">
        <v>8887.5</v>
      </c>
      <c r="B1979" s="194">
        <v>3576.58</v>
      </c>
      <c r="C1979" s="194">
        <v>3454.83</v>
      </c>
      <c r="D1979" s="194">
        <v>121.75</v>
      </c>
      <c r="E1979" s="194">
        <v>2969.5</v>
      </c>
      <c r="F1979" s="194">
        <v>2908.5</v>
      </c>
      <c r="G1979" s="194">
        <v>61</v>
      </c>
      <c r="H1979" s="194">
        <v>3003.17</v>
      </c>
      <c r="I1979" s="194">
        <v>2942.17</v>
      </c>
      <c r="J1979" s="194">
        <v>61</v>
      </c>
    </row>
    <row r="1980" spans="1:10">
      <c r="A1980" s="195">
        <v>8892</v>
      </c>
      <c r="B1980" s="195">
        <v>3578.83</v>
      </c>
      <c r="C1980" s="195">
        <v>3457.42</v>
      </c>
      <c r="D1980" s="195">
        <v>121.42</v>
      </c>
      <c r="E1980" s="195">
        <v>2971.75</v>
      </c>
      <c r="F1980" s="195">
        <v>2910.92</v>
      </c>
      <c r="G1980" s="195">
        <v>60.83</v>
      </c>
      <c r="H1980" s="195">
        <v>3005.42</v>
      </c>
      <c r="I1980" s="195">
        <v>2944.58</v>
      </c>
      <c r="J1980" s="195">
        <v>60.83</v>
      </c>
    </row>
    <row r="1981" spans="1:10">
      <c r="A1981" s="194">
        <v>8896.5</v>
      </c>
      <c r="B1981" s="194">
        <v>3581</v>
      </c>
      <c r="C1981" s="194">
        <v>3459.92</v>
      </c>
      <c r="D1981" s="194">
        <v>121.08</v>
      </c>
      <c r="E1981" s="194">
        <v>2973.92</v>
      </c>
      <c r="F1981" s="194">
        <v>2913.25</v>
      </c>
      <c r="G1981" s="194">
        <v>60.67</v>
      </c>
      <c r="H1981" s="194">
        <v>3007.58</v>
      </c>
      <c r="I1981" s="194">
        <v>2946.92</v>
      </c>
      <c r="J1981" s="194">
        <v>60.67</v>
      </c>
    </row>
    <row r="1982" spans="1:10">
      <c r="A1982" s="195">
        <v>8901</v>
      </c>
      <c r="B1982" s="195">
        <v>3583.25</v>
      </c>
      <c r="C1982" s="195">
        <v>3462.42</v>
      </c>
      <c r="D1982" s="195">
        <v>120.83</v>
      </c>
      <c r="E1982" s="195">
        <v>2976.17</v>
      </c>
      <c r="F1982" s="195">
        <v>2915.67</v>
      </c>
      <c r="G1982" s="195">
        <v>60.5</v>
      </c>
      <c r="H1982" s="195">
        <v>3009.83</v>
      </c>
      <c r="I1982" s="195">
        <v>2949.33</v>
      </c>
      <c r="J1982" s="195">
        <v>60.5</v>
      </c>
    </row>
    <row r="1983" spans="1:10">
      <c r="A1983" s="194">
        <v>8905.5</v>
      </c>
      <c r="B1983" s="194">
        <v>3585.5</v>
      </c>
      <c r="C1983" s="194">
        <v>3465</v>
      </c>
      <c r="D1983" s="194">
        <v>120.5</v>
      </c>
      <c r="E1983" s="194">
        <v>2978.42</v>
      </c>
      <c r="F1983" s="194">
        <v>2918</v>
      </c>
      <c r="G1983" s="194">
        <v>60.42</v>
      </c>
      <c r="H1983" s="194">
        <v>3012.08</v>
      </c>
      <c r="I1983" s="194">
        <v>2951.67</v>
      </c>
      <c r="J1983" s="194">
        <v>60.42</v>
      </c>
    </row>
    <row r="1984" spans="1:10">
      <c r="A1984" s="195">
        <v>8910</v>
      </c>
      <c r="B1984" s="195">
        <v>3587.67</v>
      </c>
      <c r="C1984" s="195">
        <v>3467.42</v>
      </c>
      <c r="D1984" s="195">
        <v>120.25</v>
      </c>
      <c r="E1984" s="195">
        <v>2980.58</v>
      </c>
      <c r="F1984" s="195">
        <v>2920.33</v>
      </c>
      <c r="G1984" s="195">
        <v>60.25</v>
      </c>
      <c r="H1984" s="195">
        <v>3014.25</v>
      </c>
      <c r="I1984" s="195">
        <v>2954</v>
      </c>
      <c r="J1984" s="195">
        <v>60.25</v>
      </c>
    </row>
    <row r="1985" spans="1:10">
      <c r="A1985" s="194">
        <v>8914.5</v>
      </c>
      <c r="B1985" s="194">
        <v>3589.92</v>
      </c>
      <c r="C1985" s="194">
        <v>3470</v>
      </c>
      <c r="D1985" s="194">
        <v>119.92</v>
      </c>
      <c r="E1985" s="194">
        <v>2982.83</v>
      </c>
      <c r="F1985" s="194">
        <v>2922.75</v>
      </c>
      <c r="G1985" s="194">
        <v>60.08</v>
      </c>
      <c r="H1985" s="194">
        <v>3016.5</v>
      </c>
      <c r="I1985" s="194">
        <v>2956.42</v>
      </c>
      <c r="J1985" s="194">
        <v>60.08</v>
      </c>
    </row>
    <row r="1986" spans="1:10">
      <c r="A1986" s="195">
        <v>8919</v>
      </c>
      <c r="B1986" s="195">
        <v>3592.17</v>
      </c>
      <c r="C1986" s="195">
        <v>3472.5</v>
      </c>
      <c r="D1986" s="195">
        <v>119.67</v>
      </c>
      <c r="E1986" s="195">
        <v>2985.08</v>
      </c>
      <c r="F1986" s="195">
        <v>2925.17</v>
      </c>
      <c r="G1986" s="195">
        <v>59.92</v>
      </c>
      <c r="H1986" s="195">
        <v>3018.75</v>
      </c>
      <c r="I1986" s="195">
        <v>2958.83</v>
      </c>
      <c r="J1986" s="195">
        <v>59.92</v>
      </c>
    </row>
    <row r="1987" spans="1:10">
      <c r="A1987" s="194">
        <v>8923.5</v>
      </c>
      <c r="B1987" s="194">
        <v>3594.42</v>
      </c>
      <c r="C1987" s="194">
        <v>3475.08</v>
      </c>
      <c r="D1987" s="194">
        <v>119.33</v>
      </c>
      <c r="E1987" s="194">
        <v>2987.33</v>
      </c>
      <c r="F1987" s="194">
        <v>2927.5</v>
      </c>
      <c r="G1987" s="194">
        <v>59.83</v>
      </c>
      <c r="H1987" s="194">
        <v>3021</v>
      </c>
      <c r="I1987" s="194">
        <v>2961.17</v>
      </c>
      <c r="J1987" s="194">
        <v>59.83</v>
      </c>
    </row>
    <row r="1988" spans="1:10">
      <c r="A1988" s="195">
        <v>8928</v>
      </c>
      <c r="B1988" s="195">
        <v>3596.58</v>
      </c>
      <c r="C1988" s="195">
        <v>3477.5</v>
      </c>
      <c r="D1988" s="195">
        <v>119.08</v>
      </c>
      <c r="E1988" s="195">
        <v>2989.5</v>
      </c>
      <c r="F1988" s="195">
        <v>2929.83</v>
      </c>
      <c r="G1988" s="195">
        <v>59.67</v>
      </c>
      <c r="H1988" s="195">
        <v>3023.17</v>
      </c>
      <c r="I1988" s="195">
        <v>2963.5</v>
      </c>
      <c r="J1988" s="195">
        <v>59.67</v>
      </c>
    </row>
    <row r="1989" spans="1:10">
      <c r="A1989" s="194">
        <v>8932.5</v>
      </c>
      <c r="B1989" s="194">
        <v>3598.83</v>
      </c>
      <c r="C1989" s="194">
        <v>3480.08</v>
      </c>
      <c r="D1989" s="194">
        <v>118.75</v>
      </c>
      <c r="E1989" s="194">
        <v>2991.75</v>
      </c>
      <c r="F1989" s="194">
        <v>2932.25</v>
      </c>
      <c r="G1989" s="194">
        <v>59.5</v>
      </c>
      <c r="H1989" s="194">
        <v>3025.42</v>
      </c>
      <c r="I1989" s="194">
        <v>2965.92</v>
      </c>
      <c r="J1989" s="194">
        <v>59.5</v>
      </c>
    </row>
    <row r="1990" spans="1:10">
      <c r="A1990" s="195">
        <v>8937</v>
      </c>
      <c r="B1990" s="195">
        <v>3601.08</v>
      </c>
      <c r="C1990" s="195">
        <v>3482.58</v>
      </c>
      <c r="D1990" s="195">
        <v>118.5</v>
      </c>
      <c r="E1990" s="195">
        <v>2994</v>
      </c>
      <c r="F1990" s="195">
        <v>2934.67</v>
      </c>
      <c r="G1990" s="195">
        <v>59.33</v>
      </c>
      <c r="H1990" s="195">
        <v>3027.67</v>
      </c>
      <c r="I1990" s="195">
        <v>2968.33</v>
      </c>
      <c r="J1990" s="195">
        <v>59.33</v>
      </c>
    </row>
    <row r="1991" spans="1:10">
      <c r="A1991" s="194">
        <v>8941.5</v>
      </c>
      <c r="B1991" s="194">
        <v>3603.33</v>
      </c>
      <c r="C1991" s="194">
        <v>3485.17</v>
      </c>
      <c r="D1991" s="194">
        <v>118.17</v>
      </c>
      <c r="E1991" s="194">
        <v>2996.25</v>
      </c>
      <c r="F1991" s="194">
        <v>2937</v>
      </c>
      <c r="G1991" s="194">
        <v>59.25</v>
      </c>
      <c r="H1991" s="194">
        <v>3029.92</v>
      </c>
      <c r="I1991" s="194">
        <v>2970.67</v>
      </c>
      <c r="J1991" s="194">
        <v>59.25</v>
      </c>
    </row>
    <row r="1992" spans="1:10">
      <c r="A1992" s="195">
        <v>8946</v>
      </c>
      <c r="B1992" s="195">
        <v>3605.5</v>
      </c>
      <c r="C1992" s="195">
        <v>3487.58</v>
      </c>
      <c r="D1992" s="195">
        <v>117.92</v>
      </c>
      <c r="E1992" s="195">
        <v>2998.42</v>
      </c>
      <c r="F1992" s="195">
        <v>2939.33</v>
      </c>
      <c r="G1992" s="195">
        <v>59.08</v>
      </c>
      <c r="H1992" s="195">
        <v>3032.08</v>
      </c>
      <c r="I1992" s="195">
        <v>2973</v>
      </c>
      <c r="J1992" s="195">
        <v>59.08</v>
      </c>
    </row>
    <row r="1993" spans="1:10">
      <c r="A1993" s="194">
        <v>8950.5</v>
      </c>
      <c r="B1993" s="194">
        <v>3607.75</v>
      </c>
      <c r="C1993" s="194">
        <v>3490.17</v>
      </c>
      <c r="D1993" s="194">
        <v>117.58</v>
      </c>
      <c r="E1993" s="194">
        <v>3000.67</v>
      </c>
      <c r="F1993" s="194">
        <v>2941.75</v>
      </c>
      <c r="G1993" s="194">
        <v>58.92</v>
      </c>
      <c r="H1993" s="194">
        <v>3034.33</v>
      </c>
      <c r="I1993" s="194">
        <v>2975.42</v>
      </c>
      <c r="J1993" s="194">
        <v>58.92</v>
      </c>
    </row>
    <row r="1994" spans="1:10">
      <c r="A1994" s="195">
        <v>8955</v>
      </c>
      <c r="B1994" s="195">
        <v>3610</v>
      </c>
      <c r="C1994" s="195">
        <v>3492.67</v>
      </c>
      <c r="D1994" s="195">
        <v>117.33</v>
      </c>
      <c r="E1994" s="195">
        <v>3002.92</v>
      </c>
      <c r="F1994" s="195">
        <v>2944.17</v>
      </c>
      <c r="G1994" s="195">
        <v>58.75</v>
      </c>
      <c r="H1994" s="195">
        <v>3036.58</v>
      </c>
      <c r="I1994" s="195">
        <v>2977.83</v>
      </c>
      <c r="J1994" s="195">
        <v>58.75</v>
      </c>
    </row>
    <row r="1995" spans="1:10">
      <c r="A1995" s="194">
        <v>8959.5</v>
      </c>
      <c r="B1995" s="194">
        <v>3612.25</v>
      </c>
      <c r="C1995" s="194">
        <v>3495.25</v>
      </c>
      <c r="D1995" s="194">
        <v>117</v>
      </c>
      <c r="E1995" s="194">
        <v>3005.17</v>
      </c>
      <c r="F1995" s="194">
        <v>2946.5</v>
      </c>
      <c r="G1995" s="194">
        <v>58.67</v>
      </c>
      <c r="H1995" s="194">
        <v>3038.83</v>
      </c>
      <c r="I1995" s="194">
        <v>2980.17</v>
      </c>
      <c r="J1995" s="194">
        <v>58.67</v>
      </c>
    </row>
    <row r="1996" spans="1:10">
      <c r="A1996" s="195">
        <v>8964</v>
      </c>
      <c r="B1996" s="195">
        <v>3614.42</v>
      </c>
      <c r="C1996" s="195">
        <v>3497.67</v>
      </c>
      <c r="D1996" s="195">
        <v>116.75</v>
      </c>
      <c r="E1996" s="195">
        <v>3007.33</v>
      </c>
      <c r="F1996" s="195">
        <v>2948.83</v>
      </c>
      <c r="G1996" s="195">
        <v>58.5</v>
      </c>
      <c r="H1996" s="195">
        <v>3041</v>
      </c>
      <c r="I1996" s="195">
        <v>2982.5</v>
      </c>
      <c r="J1996" s="195">
        <v>58.5</v>
      </c>
    </row>
    <row r="1997" spans="1:10">
      <c r="A1997" s="194">
        <v>8968.5</v>
      </c>
      <c r="B1997" s="194">
        <v>3616.67</v>
      </c>
      <c r="C1997" s="194">
        <v>3500.25</v>
      </c>
      <c r="D1997" s="194">
        <v>116.42</v>
      </c>
      <c r="E1997" s="194">
        <v>3009.58</v>
      </c>
      <c r="F1997" s="194">
        <v>2951.25</v>
      </c>
      <c r="G1997" s="194">
        <v>58.33</v>
      </c>
      <c r="H1997" s="194">
        <v>3043.25</v>
      </c>
      <c r="I1997" s="194">
        <v>2984.92</v>
      </c>
      <c r="J1997" s="194">
        <v>58.33</v>
      </c>
    </row>
    <row r="1998" spans="1:10">
      <c r="A1998" s="195">
        <v>8973</v>
      </c>
      <c r="B1998" s="195">
        <v>3618.92</v>
      </c>
      <c r="C1998" s="195">
        <v>3502.75</v>
      </c>
      <c r="D1998" s="195">
        <v>116.17</v>
      </c>
      <c r="E1998" s="195">
        <v>3011.83</v>
      </c>
      <c r="F1998" s="195">
        <v>2953.67</v>
      </c>
      <c r="G1998" s="195">
        <v>58.17</v>
      </c>
      <c r="H1998" s="195">
        <v>3045.5</v>
      </c>
      <c r="I1998" s="195">
        <v>2987.33</v>
      </c>
      <c r="J1998" s="195">
        <v>58.17</v>
      </c>
    </row>
    <row r="1999" spans="1:10">
      <c r="A1999" s="194">
        <v>8977.5</v>
      </c>
      <c r="B1999" s="194">
        <v>3621.08</v>
      </c>
      <c r="C1999" s="194">
        <v>3505.25</v>
      </c>
      <c r="D1999" s="194">
        <v>115.83</v>
      </c>
      <c r="E1999" s="194">
        <v>3014</v>
      </c>
      <c r="F1999" s="194">
        <v>2955.92</v>
      </c>
      <c r="G1999" s="194">
        <v>58.08</v>
      </c>
      <c r="H1999" s="194">
        <v>3047.67</v>
      </c>
      <c r="I1999" s="194">
        <v>2989.58</v>
      </c>
      <c r="J1999" s="194">
        <v>58.08</v>
      </c>
    </row>
    <row r="2000" spans="1:10">
      <c r="A2000" s="195">
        <v>8982</v>
      </c>
      <c r="B2000" s="195">
        <v>3623.33</v>
      </c>
      <c r="C2000" s="195">
        <v>3507.75</v>
      </c>
      <c r="D2000" s="195">
        <v>115.58</v>
      </c>
      <c r="E2000" s="195">
        <v>3016.25</v>
      </c>
      <c r="F2000" s="195">
        <v>2958.33</v>
      </c>
      <c r="G2000" s="195">
        <v>57.92</v>
      </c>
      <c r="H2000" s="195">
        <v>3049.92</v>
      </c>
      <c r="I2000" s="195">
        <v>2992</v>
      </c>
      <c r="J2000" s="195">
        <v>57.92</v>
      </c>
    </row>
    <row r="2001" spans="1:10">
      <c r="A2001" s="194">
        <v>8986.5</v>
      </c>
      <c r="B2001" s="194">
        <v>3625.58</v>
      </c>
      <c r="C2001" s="194">
        <v>3510.33</v>
      </c>
      <c r="D2001" s="194">
        <v>115.25</v>
      </c>
      <c r="E2001" s="194">
        <v>3018.5</v>
      </c>
      <c r="F2001" s="194">
        <v>2960.75</v>
      </c>
      <c r="G2001" s="194">
        <v>57.75</v>
      </c>
      <c r="H2001" s="194">
        <v>3052.17</v>
      </c>
      <c r="I2001" s="194">
        <v>2994.42</v>
      </c>
      <c r="J2001" s="194">
        <v>57.75</v>
      </c>
    </row>
    <row r="2002" spans="1:10">
      <c r="A2002" s="195">
        <v>8991</v>
      </c>
      <c r="B2002" s="195">
        <v>3627.83</v>
      </c>
      <c r="C2002" s="195">
        <v>3512.83</v>
      </c>
      <c r="D2002" s="195">
        <v>115</v>
      </c>
      <c r="E2002" s="195">
        <v>3020.75</v>
      </c>
      <c r="F2002" s="195">
        <v>2963.17</v>
      </c>
      <c r="G2002" s="195">
        <v>57.58</v>
      </c>
      <c r="H2002" s="195">
        <v>3054.42</v>
      </c>
      <c r="I2002" s="195">
        <v>2996.83</v>
      </c>
      <c r="J2002" s="195">
        <v>57.58</v>
      </c>
    </row>
    <row r="2003" spans="1:10">
      <c r="A2003" s="194">
        <v>8995.5</v>
      </c>
      <c r="B2003" s="194">
        <v>3630</v>
      </c>
      <c r="C2003" s="194">
        <v>3515.33</v>
      </c>
      <c r="D2003" s="194">
        <v>114.67</v>
      </c>
      <c r="E2003" s="194">
        <v>3022.92</v>
      </c>
      <c r="F2003" s="194">
        <v>2965.42</v>
      </c>
      <c r="G2003" s="194">
        <v>57.5</v>
      </c>
      <c r="H2003" s="194">
        <v>3056.58</v>
      </c>
      <c r="I2003" s="194">
        <v>2999.08</v>
      </c>
      <c r="J2003" s="194">
        <v>57.5</v>
      </c>
    </row>
    <row r="2004" spans="1:10">
      <c r="A2004" s="195">
        <v>9000</v>
      </c>
      <c r="B2004" s="195">
        <v>3632.25</v>
      </c>
      <c r="C2004" s="195">
        <v>3517.83</v>
      </c>
      <c r="D2004" s="195">
        <v>114.42</v>
      </c>
      <c r="E2004" s="195">
        <v>3025.17</v>
      </c>
      <c r="F2004" s="195">
        <v>2967.83</v>
      </c>
      <c r="G2004" s="195">
        <v>57.33</v>
      </c>
      <c r="H2004" s="195">
        <v>3058.83</v>
      </c>
      <c r="I2004" s="195">
        <v>3001.5</v>
      </c>
      <c r="J2004" s="195">
        <v>57.33</v>
      </c>
    </row>
    <row r="2005" spans="1:10">
      <c r="A2005" s="194">
        <v>9004.5</v>
      </c>
      <c r="B2005" s="194">
        <v>3634.5</v>
      </c>
      <c r="C2005" s="194">
        <v>3520.42</v>
      </c>
      <c r="D2005" s="194">
        <v>114.08</v>
      </c>
      <c r="E2005" s="194">
        <v>3027.42</v>
      </c>
      <c r="F2005" s="194">
        <v>2970.25</v>
      </c>
      <c r="G2005" s="194">
        <v>57.17</v>
      </c>
      <c r="H2005" s="194">
        <v>3061.08</v>
      </c>
      <c r="I2005" s="194">
        <v>3003.92</v>
      </c>
      <c r="J2005" s="194">
        <v>57.17</v>
      </c>
    </row>
    <row r="2006" spans="1:10">
      <c r="A2006" s="195">
        <v>9009</v>
      </c>
      <c r="B2006" s="195">
        <v>3636.75</v>
      </c>
      <c r="C2006" s="195">
        <v>3522.92</v>
      </c>
      <c r="D2006" s="195">
        <v>113.83</v>
      </c>
      <c r="E2006" s="195">
        <v>3029.67</v>
      </c>
      <c r="F2006" s="195">
        <v>2972.67</v>
      </c>
      <c r="G2006" s="195">
        <v>57</v>
      </c>
      <c r="H2006" s="195">
        <v>3063.33</v>
      </c>
      <c r="I2006" s="195">
        <v>3006.33</v>
      </c>
      <c r="J2006" s="195">
        <v>57</v>
      </c>
    </row>
    <row r="2007" spans="1:10">
      <c r="A2007" s="194">
        <v>9013.5</v>
      </c>
      <c r="B2007" s="194">
        <v>3638.92</v>
      </c>
      <c r="C2007" s="194">
        <v>3525.42</v>
      </c>
      <c r="D2007" s="194">
        <v>113.5</v>
      </c>
      <c r="E2007" s="194">
        <v>3031.83</v>
      </c>
      <c r="F2007" s="194">
        <v>2975</v>
      </c>
      <c r="G2007" s="194">
        <v>56.83</v>
      </c>
      <c r="H2007" s="194">
        <v>3065.5</v>
      </c>
      <c r="I2007" s="194">
        <v>3008.67</v>
      </c>
      <c r="J2007" s="194">
        <v>56.83</v>
      </c>
    </row>
    <row r="2008" spans="1:10">
      <c r="A2008" s="195">
        <v>9018</v>
      </c>
      <c r="B2008" s="195">
        <v>3641.17</v>
      </c>
      <c r="C2008" s="195">
        <v>3527.92</v>
      </c>
      <c r="D2008" s="195">
        <v>113.25</v>
      </c>
      <c r="E2008" s="195">
        <v>3034.08</v>
      </c>
      <c r="F2008" s="195">
        <v>2977.33</v>
      </c>
      <c r="G2008" s="195">
        <v>56.75</v>
      </c>
      <c r="H2008" s="195">
        <v>3067.75</v>
      </c>
      <c r="I2008" s="195">
        <v>3011</v>
      </c>
      <c r="J2008" s="195">
        <v>56.75</v>
      </c>
    </row>
    <row r="2009" spans="1:10">
      <c r="A2009" s="194">
        <v>9022.5</v>
      </c>
      <c r="B2009" s="194">
        <v>3643.42</v>
      </c>
      <c r="C2009" s="194">
        <v>3530.5</v>
      </c>
      <c r="D2009" s="194">
        <v>112.92</v>
      </c>
      <c r="E2009" s="194">
        <v>3036.33</v>
      </c>
      <c r="F2009" s="194">
        <v>2979.75</v>
      </c>
      <c r="G2009" s="194">
        <v>56.58</v>
      </c>
      <c r="H2009" s="194">
        <v>3070</v>
      </c>
      <c r="I2009" s="194">
        <v>3013.42</v>
      </c>
      <c r="J2009" s="194">
        <v>56.58</v>
      </c>
    </row>
    <row r="2010" spans="1:10">
      <c r="A2010" s="195">
        <v>9027</v>
      </c>
      <c r="B2010" s="195">
        <v>3645.58</v>
      </c>
      <c r="C2010" s="195">
        <v>3532.92</v>
      </c>
      <c r="D2010" s="195">
        <v>112.67</v>
      </c>
      <c r="E2010" s="195">
        <v>3038.5</v>
      </c>
      <c r="F2010" s="195">
        <v>2982.08</v>
      </c>
      <c r="G2010" s="195">
        <v>56.42</v>
      </c>
      <c r="H2010" s="195">
        <v>3072.17</v>
      </c>
      <c r="I2010" s="195">
        <v>3015.75</v>
      </c>
      <c r="J2010" s="195">
        <v>56.42</v>
      </c>
    </row>
    <row r="2011" spans="1:10">
      <c r="A2011" s="194">
        <v>9031.5</v>
      </c>
      <c r="B2011" s="194">
        <v>3647.83</v>
      </c>
      <c r="C2011" s="194">
        <v>3535.5</v>
      </c>
      <c r="D2011" s="194">
        <v>112.33</v>
      </c>
      <c r="E2011" s="194">
        <v>3040.75</v>
      </c>
      <c r="F2011" s="194">
        <v>2984.5</v>
      </c>
      <c r="G2011" s="194">
        <v>56.25</v>
      </c>
      <c r="H2011" s="194">
        <v>3074.42</v>
      </c>
      <c r="I2011" s="194">
        <v>3018.17</v>
      </c>
      <c r="J2011" s="194">
        <v>56.25</v>
      </c>
    </row>
    <row r="2012" spans="1:10">
      <c r="A2012" s="195">
        <v>9036</v>
      </c>
      <c r="B2012" s="195">
        <v>3650.08</v>
      </c>
      <c r="C2012" s="195">
        <v>3538.08</v>
      </c>
      <c r="D2012" s="195">
        <v>112</v>
      </c>
      <c r="E2012" s="195">
        <v>3043</v>
      </c>
      <c r="F2012" s="195">
        <v>2986.83</v>
      </c>
      <c r="G2012" s="195">
        <v>56.17</v>
      </c>
      <c r="H2012" s="195">
        <v>3076.67</v>
      </c>
      <c r="I2012" s="195">
        <v>3020.5</v>
      </c>
      <c r="J2012" s="195">
        <v>56.17</v>
      </c>
    </row>
    <row r="2013" spans="1:10">
      <c r="A2013" s="194">
        <v>9040.5</v>
      </c>
      <c r="B2013" s="194">
        <v>3652.33</v>
      </c>
      <c r="C2013" s="194">
        <v>3540.58</v>
      </c>
      <c r="D2013" s="194">
        <v>111.75</v>
      </c>
      <c r="E2013" s="194">
        <v>3045.25</v>
      </c>
      <c r="F2013" s="194">
        <v>2989.25</v>
      </c>
      <c r="G2013" s="194">
        <v>56</v>
      </c>
      <c r="H2013" s="194">
        <v>3078.92</v>
      </c>
      <c r="I2013" s="194">
        <v>3022.92</v>
      </c>
      <c r="J2013" s="194">
        <v>56</v>
      </c>
    </row>
    <row r="2014" spans="1:10">
      <c r="A2014" s="195">
        <v>9045</v>
      </c>
      <c r="B2014" s="195">
        <v>3654.5</v>
      </c>
      <c r="C2014" s="195">
        <v>3543.08</v>
      </c>
      <c r="D2014" s="195">
        <v>111.42</v>
      </c>
      <c r="E2014" s="195">
        <v>3047.42</v>
      </c>
      <c r="F2014" s="195">
        <v>2991.58</v>
      </c>
      <c r="G2014" s="195">
        <v>55.83</v>
      </c>
      <c r="H2014" s="195">
        <v>3081.08</v>
      </c>
      <c r="I2014" s="195">
        <v>3025.25</v>
      </c>
      <c r="J2014" s="195">
        <v>55.83</v>
      </c>
    </row>
    <row r="2015" spans="1:10">
      <c r="A2015" s="194">
        <v>9049.5</v>
      </c>
      <c r="B2015" s="194">
        <v>3656.75</v>
      </c>
      <c r="C2015" s="194">
        <v>3545.58</v>
      </c>
      <c r="D2015" s="194">
        <v>111.17</v>
      </c>
      <c r="E2015" s="194">
        <v>3049.67</v>
      </c>
      <c r="F2015" s="194">
        <v>2994</v>
      </c>
      <c r="G2015" s="194">
        <v>55.67</v>
      </c>
      <c r="H2015" s="194">
        <v>3083.33</v>
      </c>
      <c r="I2015" s="194">
        <v>3027.67</v>
      </c>
      <c r="J2015" s="194">
        <v>55.67</v>
      </c>
    </row>
    <row r="2016" spans="1:10">
      <c r="A2016" s="195">
        <v>9054</v>
      </c>
      <c r="B2016" s="195">
        <v>3659</v>
      </c>
      <c r="C2016" s="195">
        <v>3548.17</v>
      </c>
      <c r="D2016" s="195">
        <v>110.83</v>
      </c>
      <c r="E2016" s="195">
        <v>3051.92</v>
      </c>
      <c r="F2016" s="195">
        <v>2996.33</v>
      </c>
      <c r="G2016" s="195">
        <v>55.58</v>
      </c>
      <c r="H2016" s="195">
        <v>3085.58</v>
      </c>
      <c r="I2016" s="195">
        <v>3030</v>
      </c>
      <c r="J2016" s="195">
        <v>55.58</v>
      </c>
    </row>
    <row r="2017" spans="1:10">
      <c r="A2017" s="194">
        <v>9058.5</v>
      </c>
      <c r="B2017" s="194">
        <v>3661.25</v>
      </c>
      <c r="C2017" s="194">
        <v>3550.67</v>
      </c>
      <c r="D2017" s="194">
        <v>110.58</v>
      </c>
      <c r="E2017" s="194">
        <v>3054.17</v>
      </c>
      <c r="F2017" s="194">
        <v>2998.75</v>
      </c>
      <c r="G2017" s="194">
        <v>55.42</v>
      </c>
      <c r="H2017" s="194">
        <v>3087.83</v>
      </c>
      <c r="I2017" s="194">
        <v>3032.42</v>
      </c>
      <c r="J2017" s="194">
        <v>55.42</v>
      </c>
    </row>
    <row r="2018" spans="1:10">
      <c r="A2018" s="195">
        <v>9063</v>
      </c>
      <c r="B2018" s="195">
        <v>3663.42</v>
      </c>
      <c r="C2018" s="195">
        <v>3553.17</v>
      </c>
      <c r="D2018" s="195">
        <v>110.25</v>
      </c>
      <c r="E2018" s="195">
        <v>3056.33</v>
      </c>
      <c r="F2018" s="195">
        <v>3001.08</v>
      </c>
      <c r="G2018" s="195">
        <v>55.25</v>
      </c>
      <c r="H2018" s="195">
        <v>3090</v>
      </c>
      <c r="I2018" s="195">
        <v>3034.75</v>
      </c>
      <c r="J2018" s="195">
        <v>55.25</v>
      </c>
    </row>
    <row r="2019" spans="1:10">
      <c r="A2019" s="194">
        <v>9067.5</v>
      </c>
      <c r="B2019" s="194">
        <v>3665.67</v>
      </c>
      <c r="C2019" s="194">
        <v>3555.67</v>
      </c>
      <c r="D2019" s="194">
        <v>110</v>
      </c>
      <c r="E2019" s="194">
        <v>3058.58</v>
      </c>
      <c r="F2019" s="194">
        <v>3003.5</v>
      </c>
      <c r="G2019" s="194">
        <v>55.08</v>
      </c>
      <c r="H2019" s="194">
        <v>3092.25</v>
      </c>
      <c r="I2019" s="194">
        <v>3037.17</v>
      </c>
      <c r="J2019" s="194">
        <v>55.08</v>
      </c>
    </row>
    <row r="2020" spans="1:10">
      <c r="A2020" s="195">
        <v>9072</v>
      </c>
      <c r="B2020" s="195">
        <v>3667.92</v>
      </c>
      <c r="C2020" s="195">
        <v>3558.25</v>
      </c>
      <c r="D2020" s="195">
        <v>109.67</v>
      </c>
      <c r="E2020" s="195">
        <v>3060.83</v>
      </c>
      <c r="F2020" s="195">
        <v>3005.83</v>
      </c>
      <c r="G2020" s="195">
        <v>55</v>
      </c>
      <c r="H2020" s="195">
        <v>3094.5</v>
      </c>
      <c r="I2020" s="195">
        <v>3039.5</v>
      </c>
      <c r="J2020" s="195">
        <v>55</v>
      </c>
    </row>
    <row r="2021" spans="1:10">
      <c r="A2021" s="194">
        <v>9076.5</v>
      </c>
      <c r="B2021" s="194">
        <v>3670.08</v>
      </c>
      <c r="C2021" s="194">
        <v>3560.67</v>
      </c>
      <c r="D2021" s="194">
        <v>109.42</v>
      </c>
      <c r="E2021" s="194">
        <v>3063</v>
      </c>
      <c r="F2021" s="194">
        <v>3008.17</v>
      </c>
      <c r="G2021" s="194">
        <v>54.83</v>
      </c>
      <c r="H2021" s="194">
        <v>3096.67</v>
      </c>
      <c r="I2021" s="194">
        <v>3041.83</v>
      </c>
      <c r="J2021" s="194">
        <v>54.83</v>
      </c>
    </row>
    <row r="2022" spans="1:10">
      <c r="A2022" s="195">
        <v>9081</v>
      </c>
      <c r="B2022" s="195">
        <v>3672.33</v>
      </c>
      <c r="C2022" s="195">
        <v>3563.25</v>
      </c>
      <c r="D2022" s="195">
        <v>109.08</v>
      </c>
      <c r="E2022" s="195">
        <v>3065.25</v>
      </c>
      <c r="F2022" s="195">
        <v>3010.58</v>
      </c>
      <c r="G2022" s="195">
        <v>54.67</v>
      </c>
      <c r="H2022" s="195">
        <v>3098.92</v>
      </c>
      <c r="I2022" s="195">
        <v>3044.25</v>
      </c>
      <c r="J2022" s="195">
        <v>54.67</v>
      </c>
    </row>
    <row r="2023" spans="1:10">
      <c r="A2023" s="194">
        <v>9085.5</v>
      </c>
      <c r="B2023" s="194">
        <v>3674.58</v>
      </c>
      <c r="C2023" s="194">
        <v>3565.75</v>
      </c>
      <c r="D2023" s="194">
        <v>108.83</v>
      </c>
      <c r="E2023" s="194">
        <v>3067.5</v>
      </c>
      <c r="F2023" s="194">
        <v>3013</v>
      </c>
      <c r="G2023" s="194">
        <v>54.5</v>
      </c>
      <c r="H2023" s="194">
        <v>3101.17</v>
      </c>
      <c r="I2023" s="194">
        <v>3046.67</v>
      </c>
      <c r="J2023" s="194">
        <v>54.5</v>
      </c>
    </row>
    <row r="2024" spans="1:10">
      <c r="A2024" s="195">
        <v>9090</v>
      </c>
      <c r="B2024" s="195">
        <v>3676.83</v>
      </c>
      <c r="C2024" s="195">
        <v>3568.33</v>
      </c>
      <c r="D2024" s="195">
        <v>108.5</v>
      </c>
      <c r="E2024" s="195">
        <v>3069.75</v>
      </c>
      <c r="F2024" s="195">
        <v>3015.33</v>
      </c>
      <c r="G2024" s="195">
        <v>54.42</v>
      </c>
      <c r="H2024" s="195">
        <v>3103.42</v>
      </c>
      <c r="I2024" s="195">
        <v>3049</v>
      </c>
      <c r="J2024" s="195">
        <v>54.42</v>
      </c>
    </row>
    <row r="2025" spans="1:10">
      <c r="A2025" s="194">
        <v>9094.5</v>
      </c>
      <c r="B2025" s="194">
        <v>3679</v>
      </c>
      <c r="C2025" s="194">
        <v>3570.75</v>
      </c>
      <c r="D2025" s="194">
        <v>108.25</v>
      </c>
      <c r="E2025" s="194">
        <v>3071.92</v>
      </c>
      <c r="F2025" s="194">
        <v>3017.67</v>
      </c>
      <c r="G2025" s="194">
        <v>54.25</v>
      </c>
      <c r="H2025" s="194">
        <v>3105.58</v>
      </c>
      <c r="I2025" s="194">
        <v>3051.33</v>
      </c>
      <c r="J2025" s="194">
        <v>54.25</v>
      </c>
    </row>
    <row r="2026" spans="1:10">
      <c r="A2026" s="195">
        <v>9099</v>
      </c>
      <c r="B2026" s="195">
        <v>3681.25</v>
      </c>
      <c r="C2026" s="195">
        <v>3573.33</v>
      </c>
      <c r="D2026" s="195">
        <v>107.92</v>
      </c>
      <c r="E2026" s="195">
        <v>3074.17</v>
      </c>
      <c r="F2026" s="195">
        <v>3020.08</v>
      </c>
      <c r="G2026" s="195">
        <v>54.08</v>
      </c>
      <c r="H2026" s="195">
        <v>3107.83</v>
      </c>
      <c r="I2026" s="195">
        <v>3053.75</v>
      </c>
      <c r="J2026" s="195">
        <v>54.08</v>
      </c>
    </row>
    <row r="2027" spans="1:10">
      <c r="A2027" s="194">
        <v>9103.5</v>
      </c>
      <c r="B2027" s="194">
        <v>3683.5</v>
      </c>
      <c r="C2027" s="194">
        <v>3575.83</v>
      </c>
      <c r="D2027" s="194">
        <v>107.67</v>
      </c>
      <c r="E2027" s="194">
        <v>3076.42</v>
      </c>
      <c r="F2027" s="194">
        <v>3022.5</v>
      </c>
      <c r="G2027" s="194">
        <v>53.92</v>
      </c>
      <c r="H2027" s="194">
        <v>3110.08</v>
      </c>
      <c r="I2027" s="194">
        <v>3056.17</v>
      </c>
      <c r="J2027" s="194">
        <v>53.92</v>
      </c>
    </row>
    <row r="2028" spans="1:10">
      <c r="A2028" s="195">
        <v>9108</v>
      </c>
      <c r="B2028" s="195">
        <v>3685.75</v>
      </c>
      <c r="C2028" s="195">
        <v>3578.42</v>
      </c>
      <c r="D2028" s="195">
        <v>107.33</v>
      </c>
      <c r="E2028" s="195">
        <v>3078.67</v>
      </c>
      <c r="F2028" s="195">
        <v>3024.83</v>
      </c>
      <c r="G2028" s="195">
        <v>53.83</v>
      </c>
      <c r="H2028" s="195">
        <v>3112.33</v>
      </c>
      <c r="I2028" s="195">
        <v>3058.5</v>
      </c>
      <c r="J2028" s="195">
        <v>53.83</v>
      </c>
    </row>
    <row r="2029" spans="1:10">
      <c r="A2029" s="194">
        <v>9112.5</v>
      </c>
      <c r="B2029" s="194">
        <v>3687.92</v>
      </c>
      <c r="C2029" s="194">
        <v>3580.83</v>
      </c>
      <c r="D2029" s="194">
        <v>107.08</v>
      </c>
      <c r="E2029" s="194">
        <v>3080.83</v>
      </c>
      <c r="F2029" s="194">
        <v>3027.17</v>
      </c>
      <c r="G2029" s="194">
        <v>53.67</v>
      </c>
      <c r="H2029" s="194">
        <v>3114.5</v>
      </c>
      <c r="I2029" s="194">
        <v>3060.83</v>
      </c>
      <c r="J2029" s="194">
        <v>53.67</v>
      </c>
    </row>
    <row r="2030" spans="1:10">
      <c r="A2030" s="195">
        <v>9117</v>
      </c>
      <c r="B2030" s="195">
        <v>3690.17</v>
      </c>
      <c r="C2030" s="195">
        <v>3583.42</v>
      </c>
      <c r="D2030" s="195">
        <v>106.75</v>
      </c>
      <c r="E2030" s="195">
        <v>3083.08</v>
      </c>
      <c r="F2030" s="195">
        <v>3029.58</v>
      </c>
      <c r="G2030" s="195">
        <v>53.5</v>
      </c>
      <c r="H2030" s="195">
        <v>3116.75</v>
      </c>
      <c r="I2030" s="195">
        <v>3063.25</v>
      </c>
      <c r="J2030" s="195">
        <v>53.5</v>
      </c>
    </row>
    <row r="2031" spans="1:10">
      <c r="A2031" s="194">
        <v>9121.5</v>
      </c>
      <c r="B2031" s="194">
        <v>3692.42</v>
      </c>
      <c r="C2031" s="194">
        <v>3585.92</v>
      </c>
      <c r="D2031" s="194">
        <v>106.5</v>
      </c>
      <c r="E2031" s="194">
        <v>3085.33</v>
      </c>
      <c r="F2031" s="194">
        <v>3032</v>
      </c>
      <c r="G2031" s="194">
        <v>53.33</v>
      </c>
      <c r="H2031" s="194">
        <v>3119</v>
      </c>
      <c r="I2031" s="194">
        <v>3065.67</v>
      </c>
      <c r="J2031" s="194">
        <v>53.33</v>
      </c>
    </row>
    <row r="2032" spans="1:10">
      <c r="A2032" s="195">
        <v>9126</v>
      </c>
      <c r="B2032" s="195">
        <v>3694.67</v>
      </c>
      <c r="C2032" s="195">
        <v>3588.5</v>
      </c>
      <c r="D2032" s="195">
        <v>106.17</v>
      </c>
      <c r="E2032" s="195">
        <v>3087.58</v>
      </c>
      <c r="F2032" s="195">
        <v>3034.33</v>
      </c>
      <c r="G2032" s="195">
        <v>53.25</v>
      </c>
      <c r="H2032" s="195">
        <v>3121.25</v>
      </c>
      <c r="I2032" s="195">
        <v>3068</v>
      </c>
      <c r="J2032" s="195">
        <v>53.25</v>
      </c>
    </row>
    <row r="2033" spans="1:10">
      <c r="A2033" s="194">
        <v>9130.5</v>
      </c>
      <c r="B2033" s="194">
        <v>3696.83</v>
      </c>
      <c r="C2033" s="194">
        <v>3590.92</v>
      </c>
      <c r="D2033" s="194">
        <v>105.92</v>
      </c>
      <c r="E2033" s="194">
        <v>3089.75</v>
      </c>
      <c r="F2033" s="194">
        <v>3036.67</v>
      </c>
      <c r="G2033" s="194">
        <v>53.08</v>
      </c>
      <c r="H2033" s="194">
        <v>3123.42</v>
      </c>
      <c r="I2033" s="194">
        <v>3070.33</v>
      </c>
      <c r="J2033" s="194">
        <v>53.08</v>
      </c>
    </row>
    <row r="2034" spans="1:10">
      <c r="A2034" s="195">
        <v>9135</v>
      </c>
      <c r="B2034" s="195">
        <v>3699.08</v>
      </c>
      <c r="C2034" s="195">
        <v>3593.5</v>
      </c>
      <c r="D2034" s="195">
        <v>105.58</v>
      </c>
      <c r="E2034" s="195">
        <v>3092</v>
      </c>
      <c r="F2034" s="195">
        <v>3039.08</v>
      </c>
      <c r="G2034" s="195">
        <v>52.92</v>
      </c>
      <c r="H2034" s="195">
        <v>3125.67</v>
      </c>
      <c r="I2034" s="195">
        <v>3072.75</v>
      </c>
      <c r="J2034" s="195">
        <v>52.92</v>
      </c>
    </row>
    <row r="2035" spans="1:10">
      <c r="A2035" s="194">
        <v>9139.5</v>
      </c>
      <c r="B2035" s="194">
        <v>3701.33</v>
      </c>
      <c r="C2035" s="194">
        <v>3596</v>
      </c>
      <c r="D2035" s="194">
        <v>105.33</v>
      </c>
      <c r="E2035" s="194">
        <v>3094.25</v>
      </c>
      <c r="F2035" s="194">
        <v>3041.5</v>
      </c>
      <c r="G2035" s="194">
        <v>52.75</v>
      </c>
      <c r="H2035" s="194">
        <v>3127.92</v>
      </c>
      <c r="I2035" s="194">
        <v>3075.17</v>
      </c>
      <c r="J2035" s="194">
        <v>52.75</v>
      </c>
    </row>
    <row r="2036" spans="1:10">
      <c r="A2036" s="195">
        <v>9144</v>
      </c>
      <c r="B2036" s="195">
        <v>3703.5</v>
      </c>
      <c r="C2036" s="195">
        <v>3598.5</v>
      </c>
      <c r="D2036" s="195">
        <v>105</v>
      </c>
      <c r="E2036" s="195">
        <v>3096.42</v>
      </c>
      <c r="F2036" s="195">
        <v>3043.83</v>
      </c>
      <c r="G2036" s="195">
        <v>52.58</v>
      </c>
      <c r="H2036" s="195">
        <v>3130.08</v>
      </c>
      <c r="I2036" s="195">
        <v>3077.5</v>
      </c>
      <c r="J2036" s="195">
        <v>52.58</v>
      </c>
    </row>
    <row r="2037" spans="1:10">
      <c r="A2037" s="194">
        <v>9148.5</v>
      </c>
      <c r="B2037" s="194">
        <v>3705.75</v>
      </c>
      <c r="C2037" s="194">
        <v>3601</v>
      </c>
      <c r="D2037" s="194">
        <v>104.75</v>
      </c>
      <c r="E2037" s="194">
        <v>3098.67</v>
      </c>
      <c r="F2037" s="194">
        <v>3046.17</v>
      </c>
      <c r="G2037" s="194">
        <v>52.5</v>
      </c>
      <c r="H2037" s="194">
        <v>3132.33</v>
      </c>
      <c r="I2037" s="194">
        <v>3079.83</v>
      </c>
      <c r="J2037" s="194">
        <v>52.5</v>
      </c>
    </row>
    <row r="2038" spans="1:10">
      <c r="A2038" s="195">
        <v>9153</v>
      </c>
      <c r="B2038" s="195">
        <v>3708</v>
      </c>
      <c r="C2038" s="195">
        <v>3603.58</v>
      </c>
      <c r="D2038" s="195">
        <v>104.42</v>
      </c>
      <c r="E2038" s="195">
        <v>3100.92</v>
      </c>
      <c r="F2038" s="195">
        <v>3048.58</v>
      </c>
      <c r="G2038" s="195">
        <v>52.33</v>
      </c>
      <c r="H2038" s="195">
        <v>3134.58</v>
      </c>
      <c r="I2038" s="195">
        <v>3082.25</v>
      </c>
      <c r="J2038" s="195">
        <v>52.33</v>
      </c>
    </row>
    <row r="2039" spans="1:10">
      <c r="A2039" s="194">
        <v>9157.5</v>
      </c>
      <c r="B2039" s="194">
        <v>3710.25</v>
      </c>
      <c r="C2039" s="194">
        <v>3606.08</v>
      </c>
      <c r="D2039" s="194">
        <v>104.17</v>
      </c>
      <c r="E2039" s="194">
        <v>3103.17</v>
      </c>
      <c r="F2039" s="194">
        <v>3051</v>
      </c>
      <c r="G2039" s="194">
        <v>52.17</v>
      </c>
      <c r="H2039" s="194">
        <v>3136.83</v>
      </c>
      <c r="I2039" s="194">
        <v>3084.67</v>
      </c>
      <c r="J2039" s="194">
        <v>52.17</v>
      </c>
    </row>
    <row r="2040" spans="1:10">
      <c r="A2040" s="195">
        <v>9162</v>
      </c>
      <c r="B2040" s="195">
        <v>3712.42</v>
      </c>
      <c r="C2040" s="195">
        <v>3608.58</v>
      </c>
      <c r="D2040" s="195">
        <v>103.83</v>
      </c>
      <c r="E2040" s="195">
        <v>3105.33</v>
      </c>
      <c r="F2040" s="195">
        <v>3053.33</v>
      </c>
      <c r="G2040" s="195">
        <v>52</v>
      </c>
      <c r="H2040" s="195">
        <v>3139</v>
      </c>
      <c r="I2040" s="195">
        <v>3087</v>
      </c>
      <c r="J2040" s="195">
        <v>52</v>
      </c>
    </row>
    <row r="2041" spans="1:10">
      <c r="A2041" s="194">
        <v>9166.5</v>
      </c>
      <c r="B2041" s="194">
        <v>3714.67</v>
      </c>
      <c r="C2041" s="194">
        <v>3611.08</v>
      </c>
      <c r="D2041" s="194">
        <v>103.58</v>
      </c>
      <c r="E2041" s="194">
        <v>3107.58</v>
      </c>
      <c r="F2041" s="194">
        <v>3055.67</v>
      </c>
      <c r="G2041" s="194">
        <v>51.92</v>
      </c>
      <c r="H2041" s="194">
        <v>3141.25</v>
      </c>
      <c r="I2041" s="194">
        <v>3089.33</v>
      </c>
      <c r="J2041" s="194">
        <v>51.92</v>
      </c>
    </row>
    <row r="2042" spans="1:10">
      <c r="A2042" s="195">
        <v>9171</v>
      </c>
      <c r="B2042" s="195">
        <v>3716.92</v>
      </c>
      <c r="C2042" s="195">
        <v>3613.67</v>
      </c>
      <c r="D2042" s="195">
        <v>103.25</v>
      </c>
      <c r="E2042" s="195">
        <v>3109.83</v>
      </c>
      <c r="F2042" s="195">
        <v>3058.08</v>
      </c>
      <c r="G2042" s="195">
        <v>51.75</v>
      </c>
      <c r="H2042" s="195">
        <v>3143.5</v>
      </c>
      <c r="I2042" s="195">
        <v>3091.75</v>
      </c>
      <c r="J2042" s="195">
        <v>51.75</v>
      </c>
    </row>
    <row r="2043" spans="1:10">
      <c r="A2043" s="194">
        <v>9175.5</v>
      </c>
      <c r="B2043" s="194">
        <v>3719.17</v>
      </c>
      <c r="C2043" s="194">
        <v>3616.17</v>
      </c>
      <c r="D2043" s="194">
        <v>103</v>
      </c>
      <c r="E2043" s="194">
        <v>3112.08</v>
      </c>
      <c r="F2043" s="194">
        <v>3060.5</v>
      </c>
      <c r="G2043" s="194">
        <v>51.58</v>
      </c>
      <c r="H2043" s="194">
        <v>3145.75</v>
      </c>
      <c r="I2043" s="194">
        <v>3094.17</v>
      </c>
      <c r="J2043" s="194">
        <v>51.58</v>
      </c>
    </row>
    <row r="2044" spans="1:10">
      <c r="A2044" s="195">
        <v>9180</v>
      </c>
      <c r="B2044" s="195">
        <v>3721.33</v>
      </c>
      <c r="C2044" s="195">
        <v>3618.67</v>
      </c>
      <c r="D2044" s="195">
        <v>102.67</v>
      </c>
      <c r="E2044" s="195">
        <v>3114.25</v>
      </c>
      <c r="F2044" s="195">
        <v>3062.83</v>
      </c>
      <c r="G2044" s="195">
        <v>51.42</v>
      </c>
      <c r="H2044" s="195">
        <v>3147.92</v>
      </c>
      <c r="I2044" s="195">
        <v>3096.5</v>
      </c>
      <c r="J2044" s="195">
        <v>51.42</v>
      </c>
    </row>
    <row r="2045" spans="1:10">
      <c r="A2045" s="194">
        <v>9184.5</v>
      </c>
      <c r="B2045" s="194">
        <v>3723.58</v>
      </c>
      <c r="C2045" s="194">
        <v>3621.25</v>
      </c>
      <c r="D2045" s="194">
        <v>102.33</v>
      </c>
      <c r="E2045" s="194">
        <v>3116.5</v>
      </c>
      <c r="F2045" s="194">
        <v>3065.17</v>
      </c>
      <c r="G2045" s="194">
        <v>51.33</v>
      </c>
      <c r="H2045" s="194">
        <v>3150.17</v>
      </c>
      <c r="I2045" s="194">
        <v>3098.83</v>
      </c>
      <c r="J2045" s="194">
        <v>51.33</v>
      </c>
    </row>
    <row r="2046" spans="1:10">
      <c r="A2046" s="195">
        <v>9189</v>
      </c>
      <c r="B2046" s="195">
        <v>3725.83</v>
      </c>
      <c r="C2046" s="195">
        <v>3623.75</v>
      </c>
      <c r="D2046" s="195">
        <v>102.08</v>
      </c>
      <c r="E2046" s="195">
        <v>3118.75</v>
      </c>
      <c r="F2046" s="195">
        <v>3067.58</v>
      </c>
      <c r="G2046" s="195">
        <v>51.17</v>
      </c>
      <c r="H2046" s="195">
        <v>3152.42</v>
      </c>
      <c r="I2046" s="195">
        <v>3101.25</v>
      </c>
      <c r="J2046" s="195">
        <v>51.17</v>
      </c>
    </row>
    <row r="2047" spans="1:10">
      <c r="A2047" s="194">
        <v>9193.5</v>
      </c>
      <c r="B2047" s="194">
        <v>3728</v>
      </c>
      <c r="C2047" s="194">
        <v>3626.25</v>
      </c>
      <c r="D2047" s="194">
        <v>101.75</v>
      </c>
      <c r="E2047" s="194">
        <v>3120.92</v>
      </c>
      <c r="F2047" s="194">
        <v>3069.92</v>
      </c>
      <c r="G2047" s="194">
        <v>51</v>
      </c>
      <c r="H2047" s="194">
        <v>3154.58</v>
      </c>
      <c r="I2047" s="194">
        <v>3103.58</v>
      </c>
      <c r="J2047" s="194">
        <v>51</v>
      </c>
    </row>
    <row r="2048" spans="1:10">
      <c r="A2048" s="195">
        <v>9198</v>
      </c>
      <c r="B2048" s="195">
        <v>3730.25</v>
      </c>
      <c r="C2048" s="195">
        <v>3628.75</v>
      </c>
      <c r="D2048" s="195">
        <v>101.5</v>
      </c>
      <c r="E2048" s="195">
        <v>3123.17</v>
      </c>
      <c r="F2048" s="195">
        <v>3072.33</v>
      </c>
      <c r="G2048" s="195">
        <v>50.83</v>
      </c>
      <c r="H2048" s="195">
        <v>3156.83</v>
      </c>
      <c r="I2048" s="195">
        <v>3106</v>
      </c>
      <c r="J2048" s="195">
        <v>50.83</v>
      </c>
    </row>
    <row r="2049" spans="1:10">
      <c r="A2049" s="194">
        <v>9202.5</v>
      </c>
      <c r="B2049" s="194">
        <v>3732.5</v>
      </c>
      <c r="C2049" s="194">
        <v>3631.33</v>
      </c>
      <c r="D2049" s="194">
        <v>101.17</v>
      </c>
      <c r="E2049" s="194">
        <v>3125.42</v>
      </c>
      <c r="F2049" s="194">
        <v>3074.67</v>
      </c>
      <c r="G2049" s="194">
        <v>50.75</v>
      </c>
      <c r="H2049" s="194">
        <v>3159.08</v>
      </c>
      <c r="I2049" s="194">
        <v>3108.33</v>
      </c>
      <c r="J2049" s="194">
        <v>50.75</v>
      </c>
    </row>
    <row r="2050" spans="1:10">
      <c r="A2050" s="195">
        <v>9207</v>
      </c>
      <c r="B2050" s="195">
        <v>3734.75</v>
      </c>
      <c r="C2050" s="195">
        <v>3633.83</v>
      </c>
      <c r="D2050" s="195">
        <v>100.92</v>
      </c>
      <c r="E2050" s="195">
        <v>3127.67</v>
      </c>
      <c r="F2050" s="195">
        <v>3077.08</v>
      </c>
      <c r="G2050" s="195">
        <v>50.58</v>
      </c>
      <c r="H2050" s="195">
        <v>3161.33</v>
      </c>
      <c r="I2050" s="195">
        <v>3110.75</v>
      </c>
      <c r="J2050" s="195">
        <v>50.58</v>
      </c>
    </row>
    <row r="2051" spans="1:10">
      <c r="A2051" s="194">
        <v>9211.5</v>
      </c>
      <c r="B2051" s="194">
        <v>3736.92</v>
      </c>
      <c r="C2051" s="194">
        <v>3636.33</v>
      </c>
      <c r="D2051" s="194">
        <v>100.58</v>
      </c>
      <c r="E2051" s="194">
        <v>3129.83</v>
      </c>
      <c r="F2051" s="194">
        <v>3079.42</v>
      </c>
      <c r="G2051" s="194">
        <v>50.42</v>
      </c>
      <c r="H2051" s="194">
        <v>3163.5</v>
      </c>
      <c r="I2051" s="194">
        <v>3113.08</v>
      </c>
      <c r="J2051" s="194">
        <v>50.42</v>
      </c>
    </row>
    <row r="2052" spans="1:10">
      <c r="A2052" s="195">
        <v>9216</v>
      </c>
      <c r="B2052" s="195">
        <v>3739.17</v>
      </c>
      <c r="C2052" s="195">
        <v>3638.83</v>
      </c>
      <c r="D2052" s="195">
        <v>100.33</v>
      </c>
      <c r="E2052" s="195">
        <v>3132.08</v>
      </c>
      <c r="F2052" s="195">
        <v>3081.83</v>
      </c>
      <c r="G2052" s="195">
        <v>50.25</v>
      </c>
      <c r="H2052" s="195">
        <v>3165.75</v>
      </c>
      <c r="I2052" s="195">
        <v>3115.5</v>
      </c>
      <c r="J2052" s="195">
        <v>50.25</v>
      </c>
    </row>
    <row r="2053" spans="1:10">
      <c r="A2053" s="194">
        <v>9220.5</v>
      </c>
      <c r="B2053" s="194">
        <v>3741.42</v>
      </c>
      <c r="C2053" s="194">
        <v>3641.42</v>
      </c>
      <c r="D2053" s="194">
        <v>100</v>
      </c>
      <c r="E2053" s="194">
        <v>3134.33</v>
      </c>
      <c r="F2053" s="194">
        <v>3084.17</v>
      </c>
      <c r="G2053" s="194">
        <v>50.17</v>
      </c>
      <c r="H2053" s="194">
        <v>3168</v>
      </c>
      <c r="I2053" s="194">
        <v>3117.83</v>
      </c>
      <c r="J2053" s="194">
        <v>50.17</v>
      </c>
    </row>
    <row r="2054" spans="1:10">
      <c r="A2054" s="195">
        <v>9225</v>
      </c>
      <c r="B2054" s="195">
        <v>3743.67</v>
      </c>
      <c r="C2054" s="195">
        <v>3643.92</v>
      </c>
      <c r="D2054" s="195">
        <v>99.75</v>
      </c>
      <c r="E2054" s="195">
        <v>3136.58</v>
      </c>
      <c r="F2054" s="195">
        <v>3086.58</v>
      </c>
      <c r="G2054" s="195">
        <v>50</v>
      </c>
      <c r="H2054" s="195">
        <v>3170.25</v>
      </c>
      <c r="I2054" s="195">
        <v>3120.25</v>
      </c>
      <c r="J2054" s="195">
        <v>50</v>
      </c>
    </row>
    <row r="2055" spans="1:10">
      <c r="A2055" s="194">
        <v>9229.5</v>
      </c>
      <c r="B2055" s="194">
        <v>3745.83</v>
      </c>
      <c r="C2055" s="194">
        <v>3646.42</v>
      </c>
      <c r="D2055" s="194">
        <v>99.42</v>
      </c>
      <c r="E2055" s="194">
        <v>3138.75</v>
      </c>
      <c r="F2055" s="194">
        <v>3088.92</v>
      </c>
      <c r="G2055" s="194">
        <v>49.83</v>
      </c>
      <c r="H2055" s="194">
        <v>3172.42</v>
      </c>
      <c r="I2055" s="194">
        <v>3122.58</v>
      </c>
      <c r="J2055" s="194">
        <v>49.83</v>
      </c>
    </row>
    <row r="2056" spans="1:10">
      <c r="A2056" s="195">
        <v>9234</v>
      </c>
      <c r="B2056" s="195">
        <v>3748.08</v>
      </c>
      <c r="C2056" s="195">
        <v>3648.92</v>
      </c>
      <c r="D2056" s="195">
        <v>99.17</v>
      </c>
      <c r="E2056" s="195">
        <v>3141</v>
      </c>
      <c r="F2056" s="195">
        <v>3091.33</v>
      </c>
      <c r="G2056" s="195">
        <v>49.67</v>
      </c>
      <c r="H2056" s="195">
        <v>3174.67</v>
      </c>
      <c r="I2056" s="195">
        <v>3125</v>
      </c>
      <c r="J2056" s="195">
        <v>49.67</v>
      </c>
    </row>
    <row r="2057" spans="1:10">
      <c r="A2057" s="194">
        <v>9238.5</v>
      </c>
      <c r="B2057" s="194">
        <v>3750.33</v>
      </c>
      <c r="C2057" s="194">
        <v>3651.5</v>
      </c>
      <c r="D2057" s="194">
        <v>98.83</v>
      </c>
      <c r="E2057" s="194">
        <v>3143.25</v>
      </c>
      <c r="F2057" s="194">
        <v>3093.67</v>
      </c>
      <c r="G2057" s="194">
        <v>49.58</v>
      </c>
      <c r="H2057" s="194">
        <v>3176.92</v>
      </c>
      <c r="I2057" s="194">
        <v>3127.33</v>
      </c>
      <c r="J2057" s="194">
        <v>49.58</v>
      </c>
    </row>
    <row r="2058" spans="1:10">
      <c r="A2058" s="195">
        <v>9243</v>
      </c>
      <c r="B2058" s="195">
        <v>3752.58</v>
      </c>
      <c r="C2058" s="195">
        <v>3654</v>
      </c>
      <c r="D2058" s="195">
        <v>98.58</v>
      </c>
      <c r="E2058" s="195">
        <v>3145.5</v>
      </c>
      <c r="F2058" s="195">
        <v>3096.08</v>
      </c>
      <c r="G2058" s="195">
        <v>49.42</v>
      </c>
      <c r="H2058" s="195">
        <v>3179.17</v>
      </c>
      <c r="I2058" s="195">
        <v>3129.75</v>
      </c>
      <c r="J2058" s="195">
        <v>49.42</v>
      </c>
    </row>
    <row r="2059" spans="1:10">
      <c r="A2059" s="194">
        <v>9247.5</v>
      </c>
      <c r="B2059" s="194">
        <v>3754.75</v>
      </c>
      <c r="C2059" s="194">
        <v>3656.5</v>
      </c>
      <c r="D2059" s="194">
        <v>98.25</v>
      </c>
      <c r="E2059" s="194">
        <v>3147.67</v>
      </c>
      <c r="F2059" s="194">
        <v>3098.42</v>
      </c>
      <c r="G2059" s="194">
        <v>49.25</v>
      </c>
      <c r="H2059" s="194">
        <v>3181.33</v>
      </c>
      <c r="I2059" s="194">
        <v>3132.08</v>
      </c>
      <c r="J2059" s="194">
        <v>49.25</v>
      </c>
    </row>
    <row r="2060" spans="1:10">
      <c r="A2060" s="195">
        <v>9252</v>
      </c>
      <c r="B2060" s="195">
        <v>3757</v>
      </c>
      <c r="C2060" s="195">
        <v>3659</v>
      </c>
      <c r="D2060" s="195">
        <v>98</v>
      </c>
      <c r="E2060" s="195">
        <v>3149.92</v>
      </c>
      <c r="F2060" s="195">
        <v>3100.83</v>
      </c>
      <c r="G2060" s="195">
        <v>49.08</v>
      </c>
      <c r="H2060" s="195">
        <v>3183.58</v>
      </c>
      <c r="I2060" s="195">
        <v>3134.5</v>
      </c>
      <c r="J2060" s="195">
        <v>49.08</v>
      </c>
    </row>
    <row r="2061" spans="1:10">
      <c r="A2061" s="194">
        <v>9256.5</v>
      </c>
      <c r="B2061" s="194">
        <v>3759.25</v>
      </c>
      <c r="C2061" s="194">
        <v>3661.58</v>
      </c>
      <c r="D2061" s="194">
        <v>97.67</v>
      </c>
      <c r="E2061" s="194">
        <v>3152.17</v>
      </c>
      <c r="F2061" s="194">
        <v>3103.17</v>
      </c>
      <c r="G2061" s="194">
        <v>49</v>
      </c>
      <c r="H2061" s="194">
        <v>3185.83</v>
      </c>
      <c r="I2061" s="194">
        <v>3136.83</v>
      </c>
      <c r="J2061" s="194">
        <v>49</v>
      </c>
    </row>
    <row r="2062" spans="1:10">
      <c r="A2062" s="195">
        <v>9261</v>
      </c>
      <c r="B2062" s="195">
        <v>3761.42</v>
      </c>
      <c r="C2062" s="195">
        <v>3664</v>
      </c>
      <c r="D2062" s="195">
        <v>97.42</v>
      </c>
      <c r="E2062" s="195">
        <v>3154.33</v>
      </c>
      <c r="F2062" s="195">
        <v>3105.5</v>
      </c>
      <c r="G2062" s="195">
        <v>48.83</v>
      </c>
      <c r="H2062" s="195">
        <v>3188</v>
      </c>
      <c r="I2062" s="195">
        <v>3139.17</v>
      </c>
      <c r="J2062" s="195">
        <v>48.83</v>
      </c>
    </row>
    <row r="2063" spans="1:10">
      <c r="A2063" s="194">
        <v>9265.5</v>
      </c>
      <c r="B2063" s="194">
        <v>3763.67</v>
      </c>
      <c r="C2063" s="194">
        <v>3666.58</v>
      </c>
      <c r="D2063" s="194">
        <v>97.08</v>
      </c>
      <c r="E2063" s="194">
        <v>3156.58</v>
      </c>
      <c r="F2063" s="194">
        <v>3107.92</v>
      </c>
      <c r="G2063" s="194">
        <v>48.67</v>
      </c>
      <c r="H2063" s="194">
        <v>3190.25</v>
      </c>
      <c r="I2063" s="194">
        <v>3141.58</v>
      </c>
      <c r="J2063" s="194">
        <v>48.67</v>
      </c>
    </row>
    <row r="2064" spans="1:10">
      <c r="A2064" s="195">
        <v>9270</v>
      </c>
      <c r="B2064" s="195">
        <v>3765.92</v>
      </c>
      <c r="C2064" s="195">
        <v>3669.08</v>
      </c>
      <c r="D2064" s="195">
        <v>96.83</v>
      </c>
      <c r="E2064" s="195">
        <v>3158.83</v>
      </c>
      <c r="F2064" s="195">
        <v>3110.33</v>
      </c>
      <c r="G2064" s="195">
        <v>48.5</v>
      </c>
      <c r="H2064" s="195">
        <v>3192.5</v>
      </c>
      <c r="I2064" s="195">
        <v>3144</v>
      </c>
      <c r="J2064" s="195">
        <v>48.5</v>
      </c>
    </row>
    <row r="2065" spans="1:10">
      <c r="A2065" s="194">
        <v>9274.5</v>
      </c>
      <c r="B2065" s="194">
        <v>3768.17</v>
      </c>
      <c r="C2065" s="194">
        <v>3671.67</v>
      </c>
      <c r="D2065" s="194">
        <v>96.5</v>
      </c>
      <c r="E2065" s="194">
        <v>3161.08</v>
      </c>
      <c r="F2065" s="194">
        <v>3112.75</v>
      </c>
      <c r="G2065" s="194">
        <v>48.33</v>
      </c>
      <c r="H2065" s="194">
        <v>3194.75</v>
      </c>
      <c r="I2065" s="194">
        <v>3146.42</v>
      </c>
      <c r="J2065" s="194">
        <v>48.33</v>
      </c>
    </row>
    <row r="2066" spans="1:10">
      <c r="A2066" s="195">
        <v>9279</v>
      </c>
      <c r="B2066" s="195">
        <v>3770.33</v>
      </c>
      <c r="C2066" s="195">
        <v>3674.08</v>
      </c>
      <c r="D2066" s="195">
        <v>96.25</v>
      </c>
      <c r="E2066" s="195">
        <v>3163.25</v>
      </c>
      <c r="F2066" s="195">
        <v>3115</v>
      </c>
      <c r="G2066" s="195">
        <v>48.25</v>
      </c>
      <c r="H2066" s="195">
        <v>3196.92</v>
      </c>
      <c r="I2066" s="195">
        <v>3148.67</v>
      </c>
      <c r="J2066" s="195">
        <v>48.25</v>
      </c>
    </row>
    <row r="2067" spans="1:10">
      <c r="A2067" s="194">
        <v>9283.5</v>
      </c>
      <c r="B2067" s="194">
        <v>3772.58</v>
      </c>
      <c r="C2067" s="194">
        <v>3676.67</v>
      </c>
      <c r="D2067" s="194">
        <v>95.92</v>
      </c>
      <c r="E2067" s="194">
        <v>3165.5</v>
      </c>
      <c r="F2067" s="194">
        <v>3117.42</v>
      </c>
      <c r="G2067" s="194">
        <v>48.08</v>
      </c>
      <c r="H2067" s="194">
        <v>3199.17</v>
      </c>
      <c r="I2067" s="194">
        <v>3151.08</v>
      </c>
      <c r="J2067" s="194">
        <v>48.08</v>
      </c>
    </row>
    <row r="2068" spans="1:10">
      <c r="A2068" s="195">
        <v>9288</v>
      </c>
      <c r="B2068" s="195">
        <v>3774.83</v>
      </c>
      <c r="C2068" s="195">
        <v>3679.17</v>
      </c>
      <c r="D2068" s="195">
        <v>95.67</v>
      </c>
      <c r="E2068" s="195">
        <v>3167.75</v>
      </c>
      <c r="F2068" s="195">
        <v>3119.83</v>
      </c>
      <c r="G2068" s="195">
        <v>47.92</v>
      </c>
      <c r="H2068" s="195">
        <v>3201.42</v>
      </c>
      <c r="I2068" s="195">
        <v>3153.5</v>
      </c>
      <c r="J2068" s="195">
        <v>47.92</v>
      </c>
    </row>
    <row r="2069" spans="1:10">
      <c r="A2069" s="194">
        <v>9292.5</v>
      </c>
      <c r="B2069" s="194">
        <v>3777.08</v>
      </c>
      <c r="C2069" s="194">
        <v>3681.75</v>
      </c>
      <c r="D2069" s="194">
        <v>95.33</v>
      </c>
      <c r="E2069" s="194">
        <v>3170</v>
      </c>
      <c r="F2069" s="194">
        <v>3122.25</v>
      </c>
      <c r="G2069" s="194">
        <v>47.75</v>
      </c>
      <c r="H2069" s="194">
        <v>3203.67</v>
      </c>
      <c r="I2069" s="194">
        <v>3155.92</v>
      </c>
      <c r="J2069" s="194">
        <v>47.75</v>
      </c>
    </row>
    <row r="2070" spans="1:10">
      <c r="A2070" s="195">
        <v>9297</v>
      </c>
      <c r="B2070" s="195">
        <v>3779.25</v>
      </c>
      <c r="C2070" s="195">
        <v>3684.17</v>
      </c>
      <c r="D2070" s="195">
        <v>95.08</v>
      </c>
      <c r="E2070" s="195">
        <v>3172.17</v>
      </c>
      <c r="F2070" s="195">
        <v>3124.5</v>
      </c>
      <c r="G2070" s="195">
        <v>47.67</v>
      </c>
      <c r="H2070" s="195">
        <v>3205.83</v>
      </c>
      <c r="I2070" s="195">
        <v>3158.17</v>
      </c>
      <c r="J2070" s="195">
        <v>47.67</v>
      </c>
    </row>
    <row r="2071" spans="1:10">
      <c r="A2071" s="194">
        <v>9301.5</v>
      </c>
      <c r="B2071" s="194">
        <v>3781.5</v>
      </c>
      <c r="C2071" s="194">
        <v>3686.75</v>
      </c>
      <c r="D2071" s="194">
        <v>94.75</v>
      </c>
      <c r="E2071" s="194">
        <v>3174.42</v>
      </c>
      <c r="F2071" s="194">
        <v>3126.92</v>
      </c>
      <c r="G2071" s="194">
        <v>47.5</v>
      </c>
      <c r="H2071" s="194">
        <v>3208.08</v>
      </c>
      <c r="I2071" s="194">
        <v>3160.58</v>
      </c>
      <c r="J2071" s="194">
        <v>47.5</v>
      </c>
    </row>
    <row r="2072" spans="1:10">
      <c r="A2072" s="195">
        <v>9306</v>
      </c>
      <c r="B2072" s="195">
        <v>3783.75</v>
      </c>
      <c r="C2072" s="195">
        <v>3689.25</v>
      </c>
      <c r="D2072" s="195">
        <v>94.5</v>
      </c>
      <c r="E2072" s="195">
        <v>3176.67</v>
      </c>
      <c r="F2072" s="195">
        <v>3129.33</v>
      </c>
      <c r="G2072" s="195">
        <v>47.33</v>
      </c>
      <c r="H2072" s="195">
        <v>3210.33</v>
      </c>
      <c r="I2072" s="195">
        <v>3163</v>
      </c>
      <c r="J2072" s="195">
        <v>47.33</v>
      </c>
    </row>
    <row r="2073" spans="1:10">
      <c r="A2073" s="194">
        <v>9310.5</v>
      </c>
      <c r="B2073" s="194">
        <v>3785.92</v>
      </c>
      <c r="C2073" s="194">
        <v>3691.75</v>
      </c>
      <c r="D2073" s="194">
        <v>94.17</v>
      </c>
      <c r="E2073" s="194">
        <v>3178.83</v>
      </c>
      <c r="F2073" s="194">
        <v>3131.67</v>
      </c>
      <c r="G2073" s="194">
        <v>47.17</v>
      </c>
      <c r="H2073" s="194">
        <v>3212.5</v>
      </c>
      <c r="I2073" s="194">
        <v>3165.33</v>
      </c>
      <c r="J2073" s="194">
        <v>47.17</v>
      </c>
    </row>
    <row r="2074" spans="1:10">
      <c r="A2074" s="195">
        <v>9315</v>
      </c>
      <c r="B2074" s="195">
        <v>3788.17</v>
      </c>
      <c r="C2074" s="195">
        <v>3694.25</v>
      </c>
      <c r="D2074" s="195">
        <v>93.92</v>
      </c>
      <c r="E2074" s="195">
        <v>3181.08</v>
      </c>
      <c r="F2074" s="195">
        <v>3134</v>
      </c>
      <c r="G2074" s="195">
        <v>47.08</v>
      </c>
      <c r="H2074" s="195">
        <v>3214.75</v>
      </c>
      <c r="I2074" s="195">
        <v>3167.67</v>
      </c>
      <c r="J2074" s="195">
        <v>47.08</v>
      </c>
    </row>
    <row r="2075" spans="1:10">
      <c r="A2075" s="194">
        <v>9319.5</v>
      </c>
      <c r="B2075" s="194">
        <v>3790.42</v>
      </c>
      <c r="C2075" s="194">
        <v>3696.83</v>
      </c>
      <c r="D2075" s="194">
        <v>93.58</v>
      </c>
      <c r="E2075" s="194">
        <v>3183.33</v>
      </c>
      <c r="F2075" s="194">
        <v>3136.42</v>
      </c>
      <c r="G2075" s="194">
        <v>46.92</v>
      </c>
      <c r="H2075" s="194">
        <v>3217</v>
      </c>
      <c r="I2075" s="194">
        <v>3170.08</v>
      </c>
      <c r="J2075" s="194">
        <v>46.92</v>
      </c>
    </row>
    <row r="2076" spans="1:10">
      <c r="A2076" s="195">
        <v>9324</v>
      </c>
      <c r="B2076" s="195">
        <v>3792.67</v>
      </c>
      <c r="C2076" s="195">
        <v>3699.33</v>
      </c>
      <c r="D2076" s="195">
        <v>93.33</v>
      </c>
      <c r="E2076" s="195">
        <v>3185.58</v>
      </c>
      <c r="F2076" s="195">
        <v>3138.83</v>
      </c>
      <c r="G2076" s="195">
        <v>46.75</v>
      </c>
      <c r="H2076" s="195">
        <v>3219.25</v>
      </c>
      <c r="I2076" s="195">
        <v>3172.5</v>
      </c>
      <c r="J2076" s="195">
        <v>46.75</v>
      </c>
    </row>
    <row r="2077" spans="1:10">
      <c r="A2077" s="194">
        <v>9328.5</v>
      </c>
      <c r="B2077" s="194">
        <v>3794.83</v>
      </c>
      <c r="C2077" s="194">
        <v>3701.83</v>
      </c>
      <c r="D2077" s="194">
        <v>93</v>
      </c>
      <c r="E2077" s="194">
        <v>3187.75</v>
      </c>
      <c r="F2077" s="194">
        <v>3141.17</v>
      </c>
      <c r="G2077" s="194">
        <v>46.58</v>
      </c>
      <c r="H2077" s="194">
        <v>3221.42</v>
      </c>
      <c r="I2077" s="194">
        <v>3174.83</v>
      </c>
      <c r="J2077" s="194">
        <v>46.58</v>
      </c>
    </row>
    <row r="2078" spans="1:10">
      <c r="A2078" s="195">
        <v>9333</v>
      </c>
      <c r="B2078" s="195">
        <v>3797.08</v>
      </c>
      <c r="C2078" s="195">
        <v>3704.42</v>
      </c>
      <c r="D2078" s="195">
        <v>92.67</v>
      </c>
      <c r="E2078" s="195">
        <v>3190</v>
      </c>
      <c r="F2078" s="195">
        <v>3143.5</v>
      </c>
      <c r="G2078" s="195">
        <v>46.5</v>
      </c>
      <c r="H2078" s="195">
        <v>3223.67</v>
      </c>
      <c r="I2078" s="195">
        <v>3177.17</v>
      </c>
      <c r="J2078" s="195">
        <v>46.5</v>
      </c>
    </row>
    <row r="2079" spans="1:10">
      <c r="A2079" s="194">
        <v>9337.5</v>
      </c>
      <c r="B2079" s="194">
        <v>3799.33</v>
      </c>
      <c r="C2079" s="194">
        <v>3706.92</v>
      </c>
      <c r="D2079" s="194">
        <v>92.42</v>
      </c>
      <c r="E2079" s="194">
        <v>3192.25</v>
      </c>
      <c r="F2079" s="194">
        <v>3145.92</v>
      </c>
      <c r="G2079" s="194">
        <v>46.33</v>
      </c>
      <c r="H2079" s="194">
        <v>3225.92</v>
      </c>
      <c r="I2079" s="194">
        <v>3179.58</v>
      </c>
      <c r="J2079" s="194">
        <v>46.33</v>
      </c>
    </row>
    <row r="2080" spans="1:10">
      <c r="A2080" s="195">
        <v>9342</v>
      </c>
      <c r="B2080" s="195">
        <v>3801.58</v>
      </c>
      <c r="C2080" s="195">
        <v>3709.5</v>
      </c>
      <c r="D2080" s="195">
        <v>92.08</v>
      </c>
      <c r="E2080" s="195">
        <v>3194.5</v>
      </c>
      <c r="F2080" s="195">
        <v>3148.33</v>
      </c>
      <c r="G2080" s="195">
        <v>46.17</v>
      </c>
      <c r="H2080" s="195">
        <v>3228.17</v>
      </c>
      <c r="I2080" s="195">
        <v>3182</v>
      </c>
      <c r="J2080" s="195">
        <v>46.17</v>
      </c>
    </row>
    <row r="2081" spans="1:10">
      <c r="A2081" s="194">
        <v>9346.5</v>
      </c>
      <c r="B2081" s="194">
        <v>3803.75</v>
      </c>
      <c r="C2081" s="194">
        <v>3711.92</v>
      </c>
      <c r="D2081" s="194">
        <v>91.83</v>
      </c>
      <c r="E2081" s="194">
        <v>3196.67</v>
      </c>
      <c r="F2081" s="194">
        <v>3150.67</v>
      </c>
      <c r="G2081" s="194">
        <v>46</v>
      </c>
      <c r="H2081" s="194">
        <v>3230.33</v>
      </c>
      <c r="I2081" s="194">
        <v>3184.33</v>
      </c>
      <c r="J2081" s="194">
        <v>46</v>
      </c>
    </row>
    <row r="2082" spans="1:10">
      <c r="A2082" s="195">
        <v>9351</v>
      </c>
      <c r="B2082" s="195">
        <v>3806</v>
      </c>
      <c r="C2082" s="195">
        <v>3714.5</v>
      </c>
      <c r="D2082" s="195">
        <v>91.5</v>
      </c>
      <c r="E2082" s="195">
        <v>3198.92</v>
      </c>
      <c r="F2082" s="195">
        <v>3153</v>
      </c>
      <c r="G2082" s="195">
        <v>45.92</v>
      </c>
      <c r="H2082" s="195">
        <v>3232.58</v>
      </c>
      <c r="I2082" s="195">
        <v>3186.67</v>
      </c>
      <c r="J2082" s="195">
        <v>45.92</v>
      </c>
    </row>
    <row r="2083" spans="1:10">
      <c r="A2083" s="194">
        <v>9355.5</v>
      </c>
      <c r="B2083" s="194">
        <v>3808.25</v>
      </c>
      <c r="C2083" s="194">
        <v>3717</v>
      </c>
      <c r="D2083" s="194">
        <v>91.25</v>
      </c>
      <c r="E2083" s="194">
        <v>3201.17</v>
      </c>
      <c r="F2083" s="194">
        <v>3155.42</v>
      </c>
      <c r="G2083" s="194">
        <v>45.75</v>
      </c>
      <c r="H2083" s="194">
        <v>3234.83</v>
      </c>
      <c r="I2083" s="194">
        <v>3189.08</v>
      </c>
      <c r="J2083" s="194">
        <v>45.75</v>
      </c>
    </row>
    <row r="2084" spans="1:10">
      <c r="A2084" s="195">
        <v>9360</v>
      </c>
      <c r="B2084" s="195">
        <v>3810.42</v>
      </c>
      <c r="C2084" s="195">
        <v>3719.5</v>
      </c>
      <c r="D2084" s="195">
        <v>90.92</v>
      </c>
      <c r="E2084" s="195">
        <v>3203.33</v>
      </c>
      <c r="F2084" s="195">
        <v>3157.75</v>
      </c>
      <c r="G2084" s="195">
        <v>45.58</v>
      </c>
      <c r="H2084" s="195">
        <v>3237</v>
      </c>
      <c r="I2084" s="195">
        <v>3191.42</v>
      </c>
      <c r="J2084" s="195">
        <v>45.58</v>
      </c>
    </row>
    <row r="2085" spans="1:10">
      <c r="A2085" s="194">
        <v>9364.5</v>
      </c>
      <c r="B2085" s="194">
        <v>3812.67</v>
      </c>
      <c r="C2085" s="194">
        <v>3722</v>
      </c>
      <c r="D2085" s="194">
        <v>90.67</v>
      </c>
      <c r="E2085" s="194">
        <v>3205.58</v>
      </c>
      <c r="F2085" s="194">
        <v>3160.17</v>
      </c>
      <c r="G2085" s="194">
        <v>45.42</v>
      </c>
      <c r="H2085" s="194">
        <v>3239.25</v>
      </c>
      <c r="I2085" s="194">
        <v>3193.83</v>
      </c>
      <c r="J2085" s="194">
        <v>45.42</v>
      </c>
    </row>
    <row r="2086" spans="1:10">
      <c r="A2086" s="195">
        <v>9369</v>
      </c>
      <c r="B2086" s="195">
        <v>3814.92</v>
      </c>
      <c r="C2086" s="195">
        <v>3724.58</v>
      </c>
      <c r="D2086" s="195">
        <v>90.33</v>
      </c>
      <c r="E2086" s="195">
        <v>3207.83</v>
      </c>
      <c r="F2086" s="195">
        <v>3162.5</v>
      </c>
      <c r="G2086" s="195">
        <v>45.33</v>
      </c>
      <c r="H2086" s="195">
        <v>3241.5</v>
      </c>
      <c r="I2086" s="195">
        <v>3196.17</v>
      </c>
      <c r="J2086" s="195">
        <v>45.33</v>
      </c>
    </row>
    <row r="2087" spans="1:10">
      <c r="A2087" s="194">
        <v>9373.5</v>
      </c>
      <c r="B2087" s="194">
        <v>3817.17</v>
      </c>
      <c r="C2087" s="194">
        <v>3727.08</v>
      </c>
      <c r="D2087" s="194">
        <v>90.08</v>
      </c>
      <c r="E2087" s="194">
        <v>3210.08</v>
      </c>
      <c r="F2087" s="194">
        <v>3164.92</v>
      </c>
      <c r="G2087" s="194">
        <v>45.17</v>
      </c>
      <c r="H2087" s="194">
        <v>3243.75</v>
      </c>
      <c r="I2087" s="194">
        <v>3198.58</v>
      </c>
      <c r="J2087" s="194">
        <v>45.17</v>
      </c>
    </row>
    <row r="2088" spans="1:10">
      <c r="A2088" s="195">
        <v>9378</v>
      </c>
      <c r="B2088" s="195">
        <v>3819.33</v>
      </c>
      <c r="C2088" s="195">
        <v>3729.58</v>
      </c>
      <c r="D2088" s="195">
        <v>89.75</v>
      </c>
      <c r="E2088" s="195">
        <v>3212.25</v>
      </c>
      <c r="F2088" s="195">
        <v>3167.25</v>
      </c>
      <c r="G2088" s="195">
        <v>45</v>
      </c>
      <c r="H2088" s="195">
        <v>3245.92</v>
      </c>
      <c r="I2088" s="195">
        <v>3200.92</v>
      </c>
      <c r="J2088" s="195">
        <v>45</v>
      </c>
    </row>
    <row r="2089" spans="1:10">
      <c r="A2089" s="194">
        <v>9382.5</v>
      </c>
      <c r="B2089" s="194">
        <v>3821.58</v>
      </c>
      <c r="C2089" s="194">
        <v>3732.08</v>
      </c>
      <c r="D2089" s="194">
        <v>89.5</v>
      </c>
      <c r="E2089" s="194">
        <v>3214.5</v>
      </c>
      <c r="F2089" s="194">
        <v>3169.67</v>
      </c>
      <c r="G2089" s="194">
        <v>44.83</v>
      </c>
      <c r="H2089" s="194">
        <v>3248.17</v>
      </c>
      <c r="I2089" s="194">
        <v>3203.33</v>
      </c>
      <c r="J2089" s="194">
        <v>44.83</v>
      </c>
    </row>
    <row r="2090" spans="1:10">
      <c r="A2090" s="195">
        <v>9387</v>
      </c>
      <c r="B2090" s="195">
        <v>3823.83</v>
      </c>
      <c r="C2090" s="195">
        <v>3734.67</v>
      </c>
      <c r="D2090" s="195">
        <v>89.17</v>
      </c>
      <c r="E2090" s="195">
        <v>3216.75</v>
      </c>
      <c r="F2090" s="195">
        <v>3172</v>
      </c>
      <c r="G2090" s="195">
        <v>44.75</v>
      </c>
      <c r="H2090" s="195">
        <v>3250.42</v>
      </c>
      <c r="I2090" s="195">
        <v>3205.67</v>
      </c>
      <c r="J2090" s="195">
        <v>44.75</v>
      </c>
    </row>
    <row r="2091" spans="1:10">
      <c r="A2091" s="194">
        <v>9391.5</v>
      </c>
      <c r="B2091" s="194">
        <v>3826.08</v>
      </c>
      <c r="C2091" s="194">
        <v>3737.17</v>
      </c>
      <c r="D2091" s="194">
        <v>88.92</v>
      </c>
      <c r="E2091" s="194">
        <v>3219</v>
      </c>
      <c r="F2091" s="194">
        <v>3174.42</v>
      </c>
      <c r="G2091" s="194">
        <v>44.58</v>
      </c>
      <c r="H2091" s="194">
        <v>3252.67</v>
      </c>
      <c r="I2091" s="194">
        <v>3208.08</v>
      </c>
      <c r="J2091" s="194">
        <v>44.58</v>
      </c>
    </row>
    <row r="2092" spans="1:10">
      <c r="A2092" s="195">
        <v>9396</v>
      </c>
      <c r="B2092" s="195">
        <v>3828.25</v>
      </c>
      <c r="C2092" s="195">
        <v>3739.67</v>
      </c>
      <c r="D2092" s="195">
        <v>88.58</v>
      </c>
      <c r="E2092" s="195">
        <v>3221.17</v>
      </c>
      <c r="F2092" s="195">
        <v>3176.75</v>
      </c>
      <c r="G2092" s="195">
        <v>44.42</v>
      </c>
      <c r="H2092" s="195">
        <v>3254.83</v>
      </c>
      <c r="I2092" s="195">
        <v>3210.42</v>
      </c>
      <c r="J2092" s="195">
        <v>44.42</v>
      </c>
    </row>
    <row r="2093" spans="1:10">
      <c r="A2093" s="194">
        <v>9400.5</v>
      </c>
      <c r="B2093" s="194">
        <v>3830.5</v>
      </c>
      <c r="C2093" s="194">
        <v>3742.17</v>
      </c>
      <c r="D2093" s="194">
        <v>88.33</v>
      </c>
      <c r="E2093" s="194">
        <v>3223.42</v>
      </c>
      <c r="F2093" s="194">
        <v>3179.17</v>
      </c>
      <c r="G2093" s="194">
        <v>44.25</v>
      </c>
      <c r="H2093" s="194">
        <v>3257.08</v>
      </c>
      <c r="I2093" s="194">
        <v>3212.83</v>
      </c>
      <c r="J2093" s="194">
        <v>44.25</v>
      </c>
    </row>
    <row r="2094" spans="1:10">
      <c r="A2094" s="195">
        <v>9405</v>
      </c>
      <c r="B2094" s="195">
        <v>3832.75</v>
      </c>
      <c r="C2094" s="195">
        <v>3744.75</v>
      </c>
      <c r="D2094" s="195">
        <v>88</v>
      </c>
      <c r="E2094" s="195">
        <v>3225.67</v>
      </c>
      <c r="F2094" s="195">
        <v>3181.58</v>
      </c>
      <c r="G2094" s="195">
        <v>44.08</v>
      </c>
      <c r="H2094" s="195">
        <v>3259.33</v>
      </c>
      <c r="I2094" s="195">
        <v>3215.25</v>
      </c>
      <c r="J2094" s="195">
        <v>44.08</v>
      </c>
    </row>
    <row r="2095" spans="1:10">
      <c r="A2095" s="194">
        <v>9409.5</v>
      </c>
      <c r="B2095" s="194">
        <v>3835</v>
      </c>
      <c r="C2095" s="194">
        <v>3747.25</v>
      </c>
      <c r="D2095" s="194">
        <v>87.75</v>
      </c>
      <c r="E2095" s="194">
        <v>3227.92</v>
      </c>
      <c r="F2095" s="194">
        <v>3183.92</v>
      </c>
      <c r="G2095" s="194">
        <v>44</v>
      </c>
      <c r="H2095" s="194">
        <v>3261.58</v>
      </c>
      <c r="I2095" s="194">
        <v>3217.58</v>
      </c>
      <c r="J2095" s="194">
        <v>44</v>
      </c>
    </row>
    <row r="2096" spans="1:10">
      <c r="A2096" s="195">
        <v>9414</v>
      </c>
      <c r="B2096" s="195">
        <v>3837.17</v>
      </c>
      <c r="C2096" s="195">
        <v>3749.75</v>
      </c>
      <c r="D2096" s="195">
        <v>87.42</v>
      </c>
      <c r="E2096" s="195">
        <v>3230.08</v>
      </c>
      <c r="F2096" s="195">
        <v>3186.25</v>
      </c>
      <c r="G2096" s="195">
        <v>43.83</v>
      </c>
      <c r="H2096" s="195">
        <v>3263.75</v>
      </c>
      <c r="I2096" s="195">
        <v>3219.92</v>
      </c>
      <c r="J2096" s="195">
        <v>43.83</v>
      </c>
    </row>
    <row r="2097" spans="1:10">
      <c r="A2097" s="194">
        <v>9418.5</v>
      </c>
      <c r="B2097" s="194">
        <v>3839.42</v>
      </c>
      <c r="C2097" s="194">
        <v>3752.25</v>
      </c>
      <c r="D2097" s="194">
        <v>87.17</v>
      </c>
      <c r="E2097" s="194">
        <v>3232.33</v>
      </c>
      <c r="F2097" s="194">
        <v>3188.67</v>
      </c>
      <c r="G2097" s="194">
        <v>43.67</v>
      </c>
      <c r="H2097" s="194">
        <v>3266</v>
      </c>
      <c r="I2097" s="194">
        <v>3222.33</v>
      </c>
      <c r="J2097" s="194">
        <v>43.67</v>
      </c>
    </row>
    <row r="2098" spans="1:10">
      <c r="A2098" s="195">
        <v>9423</v>
      </c>
      <c r="B2098" s="195">
        <v>3841.67</v>
      </c>
      <c r="C2098" s="195">
        <v>3754.83</v>
      </c>
      <c r="D2098" s="195">
        <v>86.83</v>
      </c>
      <c r="E2098" s="195">
        <v>3234.58</v>
      </c>
      <c r="F2098" s="195">
        <v>3191.08</v>
      </c>
      <c r="G2098" s="195">
        <v>43.5</v>
      </c>
      <c r="H2098" s="195">
        <v>3268.25</v>
      </c>
      <c r="I2098" s="195">
        <v>3224.75</v>
      </c>
      <c r="J2098" s="195">
        <v>43.5</v>
      </c>
    </row>
    <row r="2099" spans="1:10">
      <c r="A2099" s="194">
        <v>9427.5</v>
      </c>
      <c r="B2099" s="194">
        <v>3843.83</v>
      </c>
      <c r="C2099" s="194">
        <v>3757.25</v>
      </c>
      <c r="D2099" s="194">
        <v>86.58</v>
      </c>
      <c r="E2099" s="194">
        <v>3236.75</v>
      </c>
      <c r="F2099" s="194">
        <v>3193.33</v>
      </c>
      <c r="G2099" s="194">
        <v>43.42</v>
      </c>
      <c r="H2099" s="194">
        <v>3270.42</v>
      </c>
      <c r="I2099" s="194">
        <v>3227</v>
      </c>
      <c r="J2099" s="194">
        <v>43.42</v>
      </c>
    </row>
    <row r="2100" spans="1:10">
      <c r="A2100" s="195">
        <v>9432</v>
      </c>
      <c r="B2100" s="195">
        <v>3846.08</v>
      </c>
      <c r="C2100" s="195">
        <v>3759.83</v>
      </c>
      <c r="D2100" s="195">
        <v>86.25</v>
      </c>
      <c r="E2100" s="195">
        <v>3239</v>
      </c>
      <c r="F2100" s="195">
        <v>3195.75</v>
      </c>
      <c r="G2100" s="195">
        <v>43.25</v>
      </c>
      <c r="H2100" s="195">
        <v>3272.67</v>
      </c>
      <c r="I2100" s="195">
        <v>3229.42</v>
      </c>
      <c r="J2100" s="195">
        <v>43.25</v>
      </c>
    </row>
    <row r="2101" spans="1:10">
      <c r="A2101" s="194">
        <v>9436.5</v>
      </c>
      <c r="B2101" s="194">
        <v>3848.33</v>
      </c>
      <c r="C2101" s="194">
        <v>3762.33</v>
      </c>
      <c r="D2101" s="194">
        <v>86</v>
      </c>
      <c r="E2101" s="194">
        <v>3241.25</v>
      </c>
      <c r="F2101" s="194">
        <v>3198.17</v>
      </c>
      <c r="G2101" s="194">
        <v>43.08</v>
      </c>
      <c r="H2101" s="194">
        <v>3274.92</v>
      </c>
      <c r="I2101" s="194">
        <v>3231.83</v>
      </c>
      <c r="J2101" s="194">
        <v>43.08</v>
      </c>
    </row>
    <row r="2102" spans="1:10">
      <c r="A2102" s="195">
        <v>9441</v>
      </c>
      <c r="B2102" s="195">
        <v>3850.58</v>
      </c>
      <c r="C2102" s="195">
        <v>3764.92</v>
      </c>
      <c r="D2102" s="195">
        <v>85.67</v>
      </c>
      <c r="E2102" s="195">
        <v>3243.5</v>
      </c>
      <c r="F2102" s="195">
        <v>3200.58</v>
      </c>
      <c r="G2102" s="195">
        <v>42.92</v>
      </c>
      <c r="H2102" s="195">
        <v>3277.17</v>
      </c>
      <c r="I2102" s="195">
        <v>3234.25</v>
      </c>
      <c r="J2102" s="195">
        <v>42.92</v>
      </c>
    </row>
    <row r="2103" spans="1:10">
      <c r="A2103" s="194">
        <v>9445.5</v>
      </c>
      <c r="B2103" s="194">
        <v>3852.75</v>
      </c>
      <c r="C2103" s="194">
        <v>3767.33</v>
      </c>
      <c r="D2103" s="194">
        <v>85.42</v>
      </c>
      <c r="E2103" s="194">
        <v>3245.67</v>
      </c>
      <c r="F2103" s="194">
        <v>3202.83</v>
      </c>
      <c r="G2103" s="194">
        <v>42.83</v>
      </c>
      <c r="H2103" s="194">
        <v>3279.33</v>
      </c>
      <c r="I2103" s="194">
        <v>3236.5</v>
      </c>
      <c r="J2103" s="194">
        <v>42.83</v>
      </c>
    </row>
    <row r="2104" spans="1:10">
      <c r="A2104" s="195">
        <v>9450</v>
      </c>
      <c r="B2104" s="195">
        <v>3855</v>
      </c>
      <c r="C2104" s="195">
        <v>3769.92</v>
      </c>
      <c r="D2104" s="195">
        <v>85.08</v>
      </c>
      <c r="E2104" s="195">
        <v>3247.92</v>
      </c>
      <c r="F2104" s="195">
        <v>3205.25</v>
      </c>
      <c r="G2104" s="195">
        <v>42.67</v>
      </c>
      <c r="H2104" s="195">
        <v>3281.58</v>
      </c>
      <c r="I2104" s="195">
        <v>3238.92</v>
      </c>
      <c r="J2104" s="195">
        <v>42.67</v>
      </c>
    </row>
    <row r="2105" spans="1:10">
      <c r="A2105" s="194">
        <v>9454.5</v>
      </c>
      <c r="B2105" s="194">
        <v>3857.25</v>
      </c>
      <c r="C2105" s="194">
        <v>3772.42</v>
      </c>
      <c r="D2105" s="194">
        <v>84.83</v>
      </c>
      <c r="E2105" s="194">
        <v>3250.17</v>
      </c>
      <c r="F2105" s="194">
        <v>3207.67</v>
      </c>
      <c r="G2105" s="194">
        <v>42.5</v>
      </c>
      <c r="H2105" s="194">
        <v>3283.83</v>
      </c>
      <c r="I2105" s="194">
        <v>3241.33</v>
      </c>
      <c r="J2105" s="194">
        <v>42.5</v>
      </c>
    </row>
    <row r="2106" spans="1:10">
      <c r="A2106" s="195">
        <v>9459</v>
      </c>
      <c r="B2106" s="195">
        <v>3859.5</v>
      </c>
      <c r="C2106" s="195">
        <v>3775</v>
      </c>
      <c r="D2106" s="195">
        <v>84.5</v>
      </c>
      <c r="E2106" s="195">
        <v>3252.42</v>
      </c>
      <c r="F2106" s="195">
        <v>3210.08</v>
      </c>
      <c r="G2106" s="195">
        <v>42.33</v>
      </c>
      <c r="H2106" s="195">
        <v>3286.08</v>
      </c>
      <c r="I2106" s="195">
        <v>3243.75</v>
      </c>
      <c r="J2106" s="195">
        <v>42.33</v>
      </c>
    </row>
    <row r="2107" spans="1:10">
      <c r="A2107" s="194">
        <v>9463.5</v>
      </c>
      <c r="B2107" s="194">
        <v>3861.67</v>
      </c>
      <c r="C2107" s="194">
        <v>3777.42</v>
      </c>
      <c r="D2107" s="194">
        <v>84.25</v>
      </c>
      <c r="E2107" s="194">
        <v>3254.58</v>
      </c>
      <c r="F2107" s="194">
        <v>3212.33</v>
      </c>
      <c r="G2107" s="194">
        <v>42.25</v>
      </c>
      <c r="H2107" s="194">
        <v>3288.25</v>
      </c>
      <c r="I2107" s="194">
        <v>3246</v>
      </c>
      <c r="J2107" s="194">
        <v>42.25</v>
      </c>
    </row>
    <row r="2108" spans="1:10">
      <c r="A2108" s="195">
        <v>9468</v>
      </c>
      <c r="B2108" s="195">
        <v>3863.92</v>
      </c>
      <c r="C2108" s="195">
        <v>3780</v>
      </c>
      <c r="D2108" s="195">
        <v>83.92</v>
      </c>
      <c r="E2108" s="195">
        <v>3256.83</v>
      </c>
      <c r="F2108" s="195">
        <v>3214.75</v>
      </c>
      <c r="G2108" s="195">
        <v>42.08</v>
      </c>
      <c r="H2108" s="195">
        <v>3290.5</v>
      </c>
      <c r="I2108" s="195">
        <v>3248.42</v>
      </c>
      <c r="J2108" s="195">
        <v>42.08</v>
      </c>
    </row>
    <row r="2109" spans="1:10">
      <c r="A2109" s="194">
        <v>9472.5</v>
      </c>
      <c r="B2109" s="194">
        <v>3866.17</v>
      </c>
      <c r="C2109" s="194">
        <v>3782.5</v>
      </c>
      <c r="D2109" s="194">
        <v>83.67</v>
      </c>
      <c r="E2109" s="194">
        <v>3259.08</v>
      </c>
      <c r="F2109" s="194">
        <v>3217.17</v>
      </c>
      <c r="G2109" s="194">
        <v>41.92</v>
      </c>
      <c r="H2109" s="194">
        <v>3292.75</v>
      </c>
      <c r="I2109" s="194">
        <v>3250.83</v>
      </c>
      <c r="J2109" s="194">
        <v>41.92</v>
      </c>
    </row>
    <row r="2110" spans="1:10">
      <c r="A2110" s="195">
        <v>9477</v>
      </c>
      <c r="B2110" s="195">
        <v>3868.33</v>
      </c>
      <c r="C2110" s="195">
        <v>3785</v>
      </c>
      <c r="D2110" s="195">
        <v>83.33</v>
      </c>
      <c r="E2110" s="195">
        <v>3261.25</v>
      </c>
      <c r="F2110" s="195">
        <v>3219.5</v>
      </c>
      <c r="G2110" s="195">
        <v>41.75</v>
      </c>
      <c r="H2110" s="195">
        <v>3294.92</v>
      </c>
      <c r="I2110" s="195">
        <v>3253.17</v>
      </c>
      <c r="J2110" s="195">
        <v>41.75</v>
      </c>
    </row>
    <row r="2111" spans="1:10">
      <c r="A2111" s="194">
        <v>9481.5</v>
      </c>
      <c r="B2111" s="194">
        <v>3870.58</v>
      </c>
      <c r="C2111" s="194">
        <v>3787.58</v>
      </c>
      <c r="D2111" s="194">
        <v>83</v>
      </c>
      <c r="E2111" s="194">
        <v>3263.5</v>
      </c>
      <c r="F2111" s="194">
        <v>3221.83</v>
      </c>
      <c r="G2111" s="194">
        <v>41.67</v>
      </c>
      <c r="H2111" s="194">
        <v>3297.17</v>
      </c>
      <c r="I2111" s="194">
        <v>3255.5</v>
      </c>
      <c r="J2111" s="194">
        <v>41.67</v>
      </c>
    </row>
    <row r="2112" spans="1:10">
      <c r="A2112" s="195">
        <v>9486</v>
      </c>
      <c r="B2112" s="195">
        <v>3872.83</v>
      </c>
      <c r="C2112" s="195">
        <v>3790.08</v>
      </c>
      <c r="D2112" s="195">
        <v>82.75</v>
      </c>
      <c r="E2112" s="195">
        <v>3265.75</v>
      </c>
      <c r="F2112" s="195">
        <v>3224.25</v>
      </c>
      <c r="G2112" s="195">
        <v>41.5</v>
      </c>
      <c r="H2112" s="195">
        <v>3299.42</v>
      </c>
      <c r="I2112" s="195">
        <v>3257.92</v>
      </c>
      <c r="J2112" s="195">
        <v>41.5</v>
      </c>
    </row>
    <row r="2113" spans="1:10">
      <c r="A2113" s="194">
        <v>9490.5</v>
      </c>
      <c r="B2113" s="194">
        <v>3875.08</v>
      </c>
      <c r="C2113" s="194">
        <v>3792.67</v>
      </c>
      <c r="D2113" s="194">
        <v>82.42</v>
      </c>
      <c r="E2113" s="194">
        <v>3268</v>
      </c>
      <c r="F2113" s="194">
        <v>3226.67</v>
      </c>
      <c r="G2113" s="194">
        <v>41.33</v>
      </c>
      <c r="H2113" s="194">
        <v>3301.67</v>
      </c>
      <c r="I2113" s="194">
        <v>3260.33</v>
      </c>
      <c r="J2113" s="194">
        <v>41.33</v>
      </c>
    </row>
    <row r="2114" spans="1:10">
      <c r="A2114" s="195">
        <v>9495</v>
      </c>
      <c r="B2114" s="195">
        <v>3877.25</v>
      </c>
      <c r="C2114" s="195">
        <v>3795.08</v>
      </c>
      <c r="D2114" s="195">
        <v>82.17</v>
      </c>
      <c r="E2114" s="195">
        <v>3270.17</v>
      </c>
      <c r="F2114" s="195">
        <v>3229</v>
      </c>
      <c r="G2114" s="195">
        <v>41.17</v>
      </c>
      <c r="H2114" s="195">
        <v>3303.83</v>
      </c>
      <c r="I2114" s="195">
        <v>3262.67</v>
      </c>
      <c r="J2114" s="195">
        <v>41.17</v>
      </c>
    </row>
    <row r="2115" spans="1:10">
      <c r="A2115" s="194">
        <v>9499.5</v>
      </c>
      <c r="B2115" s="194">
        <v>3879.5</v>
      </c>
      <c r="C2115" s="194">
        <v>3797.67</v>
      </c>
      <c r="D2115" s="194">
        <v>81.83</v>
      </c>
      <c r="E2115" s="194">
        <v>3272.42</v>
      </c>
      <c r="F2115" s="194">
        <v>3231.33</v>
      </c>
      <c r="G2115" s="194">
        <v>41.08</v>
      </c>
      <c r="H2115" s="194">
        <v>3306.08</v>
      </c>
      <c r="I2115" s="194">
        <v>3265</v>
      </c>
      <c r="J2115" s="194">
        <v>41.08</v>
      </c>
    </row>
    <row r="2116" spans="1:10">
      <c r="A2116" s="195">
        <v>9504</v>
      </c>
      <c r="B2116" s="195">
        <v>3881.75</v>
      </c>
      <c r="C2116" s="195">
        <v>3800.17</v>
      </c>
      <c r="D2116" s="195">
        <v>81.58</v>
      </c>
      <c r="E2116" s="195">
        <v>3274.67</v>
      </c>
      <c r="F2116" s="195">
        <v>3233.75</v>
      </c>
      <c r="G2116" s="195">
        <v>40.92</v>
      </c>
      <c r="H2116" s="195">
        <v>3308.33</v>
      </c>
      <c r="I2116" s="195">
        <v>3267.42</v>
      </c>
      <c r="J2116" s="195">
        <v>40.92</v>
      </c>
    </row>
    <row r="2117" spans="1:10">
      <c r="A2117" s="194">
        <v>9508.5</v>
      </c>
      <c r="B2117" s="194">
        <v>3884</v>
      </c>
      <c r="C2117" s="194">
        <v>3802.75</v>
      </c>
      <c r="D2117" s="194">
        <v>81.25</v>
      </c>
      <c r="E2117" s="194">
        <v>3276.92</v>
      </c>
      <c r="F2117" s="194">
        <v>3236.17</v>
      </c>
      <c r="G2117" s="194">
        <v>40.75</v>
      </c>
      <c r="H2117" s="194">
        <v>3310.58</v>
      </c>
      <c r="I2117" s="194">
        <v>3269.83</v>
      </c>
      <c r="J2117" s="194">
        <v>40.75</v>
      </c>
    </row>
    <row r="2118" spans="1:10">
      <c r="A2118" s="195">
        <v>9513</v>
      </c>
      <c r="B2118" s="195">
        <v>3886.17</v>
      </c>
      <c r="C2118" s="195">
        <v>3805.17</v>
      </c>
      <c r="D2118" s="195">
        <v>81</v>
      </c>
      <c r="E2118" s="195">
        <v>3279.08</v>
      </c>
      <c r="F2118" s="195">
        <v>3238.5</v>
      </c>
      <c r="G2118" s="195">
        <v>40.58</v>
      </c>
      <c r="H2118" s="195">
        <v>3312.75</v>
      </c>
      <c r="I2118" s="195">
        <v>3272.17</v>
      </c>
      <c r="J2118" s="195">
        <v>40.58</v>
      </c>
    </row>
    <row r="2119" spans="1:10">
      <c r="A2119" s="194">
        <v>9517.5</v>
      </c>
      <c r="B2119" s="194">
        <v>3888.42</v>
      </c>
      <c r="C2119" s="194">
        <v>3807.75</v>
      </c>
      <c r="D2119" s="194">
        <v>80.67</v>
      </c>
      <c r="E2119" s="194">
        <v>3281.33</v>
      </c>
      <c r="F2119" s="194">
        <v>3240.83</v>
      </c>
      <c r="G2119" s="194">
        <v>40.5</v>
      </c>
      <c r="H2119" s="194">
        <v>3315</v>
      </c>
      <c r="I2119" s="194">
        <v>3274.5</v>
      </c>
      <c r="J2119" s="194">
        <v>40.5</v>
      </c>
    </row>
    <row r="2120" spans="1:10">
      <c r="A2120" s="195">
        <v>9522</v>
      </c>
      <c r="B2120" s="195">
        <v>3890.67</v>
      </c>
      <c r="C2120" s="195">
        <v>3810.25</v>
      </c>
      <c r="D2120" s="195">
        <v>80.42</v>
      </c>
      <c r="E2120" s="195">
        <v>3283.58</v>
      </c>
      <c r="F2120" s="195">
        <v>3243.25</v>
      </c>
      <c r="G2120" s="195">
        <v>40.33</v>
      </c>
      <c r="H2120" s="195">
        <v>3317.25</v>
      </c>
      <c r="I2120" s="195">
        <v>3276.92</v>
      </c>
      <c r="J2120" s="195">
        <v>40.33</v>
      </c>
    </row>
    <row r="2121" spans="1:10">
      <c r="A2121" s="194">
        <v>9526.5</v>
      </c>
      <c r="B2121" s="194">
        <v>3892.83</v>
      </c>
      <c r="C2121" s="194">
        <v>3812.75</v>
      </c>
      <c r="D2121" s="194">
        <v>80.08</v>
      </c>
      <c r="E2121" s="194">
        <v>3285.75</v>
      </c>
      <c r="F2121" s="194">
        <v>3245.58</v>
      </c>
      <c r="G2121" s="194">
        <v>40.17</v>
      </c>
      <c r="H2121" s="194">
        <v>3319.42</v>
      </c>
      <c r="I2121" s="194">
        <v>3279.25</v>
      </c>
      <c r="J2121" s="194">
        <v>40.17</v>
      </c>
    </row>
    <row r="2122" spans="1:10">
      <c r="A2122" s="195">
        <v>9531</v>
      </c>
      <c r="B2122" s="195">
        <v>3895.08</v>
      </c>
      <c r="C2122" s="195">
        <v>3815.25</v>
      </c>
      <c r="D2122" s="195">
        <v>79.83</v>
      </c>
      <c r="E2122" s="195">
        <v>3288</v>
      </c>
      <c r="F2122" s="195">
        <v>3248</v>
      </c>
      <c r="G2122" s="195">
        <v>40</v>
      </c>
      <c r="H2122" s="195">
        <v>3321.67</v>
      </c>
      <c r="I2122" s="195">
        <v>3281.67</v>
      </c>
      <c r="J2122" s="195">
        <v>40</v>
      </c>
    </row>
    <row r="2123" spans="1:10">
      <c r="A2123" s="194">
        <v>9535.5</v>
      </c>
      <c r="B2123" s="194">
        <v>3897.33</v>
      </c>
      <c r="C2123" s="194">
        <v>3817.83</v>
      </c>
      <c r="D2123" s="194">
        <v>79.5</v>
      </c>
      <c r="E2123" s="194">
        <v>3290.25</v>
      </c>
      <c r="F2123" s="194">
        <v>3250.42</v>
      </c>
      <c r="G2123" s="194">
        <v>39.83</v>
      </c>
      <c r="H2123" s="194">
        <v>3323.92</v>
      </c>
      <c r="I2123" s="194">
        <v>3284.08</v>
      </c>
      <c r="J2123" s="194">
        <v>39.83</v>
      </c>
    </row>
    <row r="2124" spans="1:10">
      <c r="A2124" s="195">
        <v>9540</v>
      </c>
      <c r="B2124" s="195">
        <v>3899.58</v>
      </c>
      <c r="C2124" s="195">
        <v>3820.33</v>
      </c>
      <c r="D2124" s="195">
        <v>79.25</v>
      </c>
      <c r="E2124" s="195">
        <v>3292.5</v>
      </c>
      <c r="F2124" s="195">
        <v>3252.75</v>
      </c>
      <c r="G2124" s="195">
        <v>39.75</v>
      </c>
      <c r="H2124" s="195">
        <v>3326.17</v>
      </c>
      <c r="I2124" s="195">
        <v>3286.42</v>
      </c>
      <c r="J2124" s="195">
        <v>39.75</v>
      </c>
    </row>
    <row r="2125" spans="1:10">
      <c r="A2125" s="194">
        <v>9544.5</v>
      </c>
      <c r="B2125" s="194">
        <v>3901.75</v>
      </c>
      <c r="C2125" s="194">
        <v>3822.83</v>
      </c>
      <c r="D2125" s="194">
        <v>78.92</v>
      </c>
      <c r="E2125" s="194">
        <v>3294.67</v>
      </c>
      <c r="F2125" s="194">
        <v>3255.08</v>
      </c>
      <c r="G2125" s="194">
        <v>39.58</v>
      </c>
      <c r="H2125" s="194">
        <v>3328.33</v>
      </c>
      <c r="I2125" s="194">
        <v>3288.75</v>
      </c>
      <c r="J2125" s="194">
        <v>39.58</v>
      </c>
    </row>
    <row r="2126" spans="1:10">
      <c r="A2126" s="195">
        <v>9549</v>
      </c>
      <c r="B2126" s="195">
        <v>3904</v>
      </c>
      <c r="C2126" s="195">
        <v>3825.33</v>
      </c>
      <c r="D2126" s="195">
        <v>78.67</v>
      </c>
      <c r="E2126" s="195">
        <v>3296.92</v>
      </c>
      <c r="F2126" s="195">
        <v>3257.5</v>
      </c>
      <c r="G2126" s="195">
        <v>39.42</v>
      </c>
      <c r="H2126" s="195">
        <v>3330.58</v>
      </c>
      <c r="I2126" s="195">
        <v>3291.17</v>
      </c>
      <c r="J2126" s="195">
        <v>39.42</v>
      </c>
    </row>
    <row r="2127" spans="1:10">
      <c r="A2127" s="194">
        <v>9553.5</v>
      </c>
      <c r="B2127" s="194">
        <v>3906.25</v>
      </c>
      <c r="C2127" s="194">
        <v>3827.92</v>
      </c>
      <c r="D2127" s="194">
        <v>78.33</v>
      </c>
      <c r="E2127" s="194">
        <v>3299.17</v>
      </c>
      <c r="F2127" s="194">
        <v>3259.92</v>
      </c>
      <c r="G2127" s="194">
        <v>39.25</v>
      </c>
      <c r="H2127" s="194">
        <v>3332.83</v>
      </c>
      <c r="I2127" s="194">
        <v>3293.58</v>
      </c>
      <c r="J2127" s="194">
        <v>39.25</v>
      </c>
    </row>
    <row r="2128" spans="1:10">
      <c r="A2128" s="195">
        <v>9558</v>
      </c>
      <c r="B2128" s="195">
        <v>3908.5</v>
      </c>
      <c r="C2128" s="195">
        <v>3830.42</v>
      </c>
      <c r="D2128" s="195">
        <v>78.08</v>
      </c>
      <c r="E2128" s="195">
        <v>3301.42</v>
      </c>
      <c r="F2128" s="195">
        <v>3262.25</v>
      </c>
      <c r="G2128" s="195">
        <v>39.17</v>
      </c>
      <c r="H2128" s="195">
        <v>3335.08</v>
      </c>
      <c r="I2128" s="195">
        <v>3295.92</v>
      </c>
      <c r="J2128" s="195">
        <v>39.17</v>
      </c>
    </row>
    <row r="2129" spans="1:10">
      <c r="A2129" s="194">
        <v>9562.5</v>
      </c>
      <c r="B2129" s="194">
        <v>3910.67</v>
      </c>
      <c r="C2129" s="194">
        <v>3832.92</v>
      </c>
      <c r="D2129" s="194">
        <v>77.75</v>
      </c>
      <c r="E2129" s="194">
        <v>3303.58</v>
      </c>
      <c r="F2129" s="194">
        <v>3264.58</v>
      </c>
      <c r="G2129" s="194">
        <v>39</v>
      </c>
      <c r="H2129" s="194">
        <v>3337.25</v>
      </c>
      <c r="I2129" s="194">
        <v>3298.25</v>
      </c>
      <c r="J2129" s="194">
        <v>39</v>
      </c>
    </row>
    <row r="2130" spans="1:10">
      <c r="A2130" s="195">
        <v>9567</v>
      </c>
      <c r="B2130" s="195">
        <v>3912.92</v>
      </c>
      <c r="C2130" s="195">
        <v>3835.42</v>
      </c>
      <c r="D2130" s="195">
        <v>77.5</v>
      </c>
      <c r="E2130" s="195">
        <v>3305.83</v>
      </c>
      <c r="F2130" s="195">
        <v>3267</v>
      </c>
      <c r="G2130" s="195">
        <v>38.83</v>
      </c>
      <c r="H2130" s="195">
        <v>3339.5</v>
      </c>
      <c r="I2130" s="195">
        <v>3300.67</v>
      </c>
      <c r="J2130" s="195">
        <v>38.83</v>
      </c>
    </row>
    <row r="2131" spans="1:10">
      <c r="A2131" s="194">
        <v>9571.5</v>
      </c>
      <c r="B2131" s="194">
        <v>3915.17</v>
      </c>
      <c r="C2131" s="194">
        <v>3838</v>
      </c>
      <c r="D2131" s="194">
        <v>77.17</v>
      </c>
      <c r="E2131" s="194">
        <v>3308.08</v>
      </c>
      <c r="F2131" s="194">
        <v>3269.42</v>
      </c>
      <c r="G2131" s="194">
        <v>38.67</v>
      </c>
      <c r="H2131" s="194">
        <v>3341.75</v>
      </c>
      <c r="I2131" s="194">
        <v>3303.08</v>
      </c>
      <c r="J2131" s="194">
        <v>38.67</v>
      </c>
    </row>
    <row r="2132" spans="1:10">
      <c r="A2132" s="195">
        <v>9576</v>
      </c>
      <c r="B2132" s="195">
        <v>3917.42</v>
      </c>
      <c r="C2132" s="195">
        <v>3840.5</v>
      </c>
      <c r="D2132" s="195">
        <v>76.92</v>
      </c>
      <c r="E2132" s="195">
        <v>3310.33</v>
      </c>
      <c r="F2132" s="195">
        <v>3271.75</v>
      </c>
      <c r="G2132" s="195">
        <v>38.58</v>
      </c>
      <c r="H2132" s="195">
        <v>3344</v>
      </c>
      <c r="I2132" s="195">
        <v>3305.42</v>
      </c>
      <c r="J2132" s="195">
        <v>38.58</v>
      </c>
    </row>
    <row r="2133" spans="1:10">
      <c r="A2133" s="194">
        <v>9580.5</v>
      </c>
      <c r="B2133" s="194">
        <v>3919.58</v>
      </c>
      <c r="C2133" s="194">
        <v>3843</v>
      </c>
      <c r="D2133" s="194">
        <v>76.58</v>
      </c>
      <c r="E2133" s="194">
        <v>3312.5</v>
      </c>
      <c r="F2133" s="194">
        <v>3274.08</v>
      </c>
      <c r="G2133" s="194">
        <v>38.42</v>
      </c>
      <c r="H2133" s="194">
        <v>3346.17</v>
      </c>
      <c r="I2133" s="194">
        <v>3307.75</v>
      </c>
      <c r="J2133" s="194">
        <v>38.42</v>
      </c>
    </row>
    <row r="2134" spans="1:10">
      <c r="A2134" s="195">
        <v>9585</v>
      </c>
      <c r="B2134" s="195">
        <v>3921.83</v>
      </c>
      <c r="C2134" s="195">
        <v>3845.5</v>
      </c>
      <c r="D2134" s="195">
        <v>76.33</v>
      </c>
      <c r="E2134" s="195">
        <v>3314.75</v>
      </c>
      <c r="F2134" s="195">
        <v>3276.5</v>
      </c>
      <c r="G2134" s="195">
        <v>38.25</v>
      </c>
      <c r="H2134" s="195">
        <v>3348.42</v>
      </c>
      <c r="I2134" s="195">
        <v>3310.17</v>
      </c>
      <c r="J2134" s="195">
        <v>38.25</v>
      </c>
    </row>
    <row r="2135" spans="1:10">
      <c r="A2135" s="194">
        <v>9589.5</v>
      </c>
      <c r="B2135" s="194">
        <v>3924.08</v>
      </c>
      <c r="C2135" s="194">
        <v>3848.08</v>
      </c>
      <c r="D2135" s="194">
        <v>76</v>
      </c>
      <c r="E2135" s="194">
        <v>3317</v>
      </c>
      <c r="F2135" s="194">
        <v>3278.92</v>
      </c>
      <c r="G2135" s="194">
        <v>38.08</v>
      </c>
      <c r="H2135" s="194">
        <v>3350.67</v>
      </c>
      <c r="I2135" s="194">
        <v>3312.58</v>
      </c>
      <c r="J2135" s="194">
        <v>38.08</v>
      </c>
    </row>
    <row r="2136" spans="1:10">
      <c r="A2136" s="195">
        <v>9594</v>
      </c>
      <c r="B2136" s="195">
        <v>3926.25</v>
      </c>
      <c r="C2136" s="195">
        <v>3850.5</v>
      </c>
      <c r="D2136" s="195">
        <v>75.75</v>
      </c>
      <c r="E2136" s="195">
        <v>3319.17</v>
      </c>
      <c r="F2136" s="195">
        <v>3281.17</v>
      </c>
      <c r="G2136" s="195">
        <v>38</v>
      </c>
      <c r="H2136" s="195">
        <v>3352.83</v>
      </c>
      <c r="I2136" s="195">
        <v>3314.83</v>
      </c>
      <c r="J2136" s="195">
        <v>38</v>
      </c>
    </row>
    <row r="2137" spans="1:10">
      <c r="A2137" s="194">
        <v>9598.5</v>
      </c>
      <c r="B2137" s="194">
        <v>3928.5</v>
      </c>
      <c r="C2137" s="194">
        <v>3853.08</v>
      </c>
      <c r="D2137" s="194">
        <v>75.42</v>
      </c>
      <c r="E2137" s="194">
        <v>3321.42</v>
      </c>
      <c r="F2137" s="194">
        <v>3283.58</v>
      </c>
      <c r="G2137" s="194">
        <v>37.83</v>
      </c>
      <c r="H2137" s="194">
        <v>3355.08</v>
      </c>
      <c r="I2137" s="194">
        <v>3317.25</v>
      </c>
      <c r="J2137" s="194">
        <v>37.83</v>
      </c>
    </row>
    <row r="2138" spans="1:10">
      <c r="A2138" s="195">
        <v>9603</v>
      </c>
      <c r="B2138" s="195">
        <v>3930.75</v>
      </c>
      <c r="C2138" s="195">
        <v>3855.58</v>
      </c>
      <c r="D2138" s="195">
        <v>75.17</v>
      </c>
      <c r="E2138" s="195">
        <v>3323.67</v>
      </c>
      <c r="F2138" s="195">
        <v>3286</v>
      </c>
      <c r="G2138" s="195">
        <v>37.67</v>
      </c>
      <c r="H2138" s="195">
        <v>3357.33</v>
      </c>
      <c r="I2138" s="195">
        <v>3319.67</v>
      </c>
      <c r="J2138" s="195">
        <v>37.67</v>
      </c>
    </row>
    <row r="2139" spans="1:10">
      <c r="A2139" s="194">
        <v>9607.5</v>
      </c>
      <c r="B2139" s="194">
        <v>3933</v>
      </c>
      <c r="C2139" s="194">
        <v>3858.17</v>
      </c>
      <c r="D2139" s="194">
        <v>74.83</v>
      </c>
      <c r="E2139" s="194">
        <v>3325.92</v>
      </c>
      <c r="F2139" s="194">
        <v>3288.42</v>
      </c>
      <c r="G2139" s="194">
        <v>37.5</v>
      </c>
      <c r="H2139" s="194">
        <v>3359.58</v>
      </c>
      <c r="I2139" s="194">
        <v>3322.08</v>
      </c>
      <c r="J2139" s="194">
        <v>37.5</v>
      </c>
    </row>
    <row r="2140" spans="1:10">
      <c r="A2140" s="195">
        <v>9612</v>
      </c>
      <c r="B2140" s="195">
        <v>3935.17</v>
      </c>
      <c r="C2140" s="195">
        <v>3860.58</v>
      </c>
      <c r="D2140" s="195">
        <v>74.58</v>
      </c>
      <c r="E2140" s="195">
        <v>3328.08</v>
      </c>
      <c r="F2140" s="195">
        <v>3290.67</v>
      </c>
      <c r="G2140" s="195">
        <v>37.42</v>
      </c>
      <c r="H2140" s="195">
        <v>3361.75</v>
      </c>
      <c r="I2140" s="195">
        <v>3324.33</v>
      </c>
      <c r="J2140" s="195">
        <v>37.42</v>
      </c>
    </row>
    <row r="2141" spans="1:10">
      <c r="A2141" s="194">
        <v>9616.5</v>
      </c>
      <c r="B2141" s="194">
        <v>3937.42</v>
      </c>
      <c r="C2141" s="194">
        <v>3863.17</v>
      </c>
      <c r="D2141" s="194">
        <v>74.25</v>
      </c>
      <c r="E2141" s="194">
        <v>3330.33</v>
      </c>
      <c r="F2141" s="194">
        <v>3293.08</v>
      </c>
      <c r="G2141" s="194">
        <v>37.25</v>
      </c>
      <c r="H2141" s="194">
        <v>3364</v>
      </c>
      <c r="I2141" s="194">
        <v>3326.75</v>
      </c>
      <c r="J2141" s="194">
        <v>37.25</v>
      </c>
    </row>
    <row r="2142" spans="1:10">
      <c r="A2142" s="195">
        <v>9621</v>
      </c>
      <c r="B2142" s="195">
        <v>3939.67</v>
      </c>
      <c r="C2142" s="195">
        <v>3865.75</v>
      </c>
      <c r="D2142" s="195">
        <v>73.92</v>
      </c>
      <c r="E2142" s="195">
        <v>3332.58</v>
      </c>
      <c r="F2142" s="195">
        <v>3295.5</v>
      </c>
      <c r="G2142" s="195">
        <v>37.08</v>
      </c>
      <c r="H2142" s="195">
        <v>3366.25</v>
      </c>
      <c r="I2142" s="195">
        <v>3329.17</v>
      </c>
      <c r="J2142" s="195">
        <v>37.08</v>
      </c>
    </row>
    <row r="2143" spans="1:10">
      <c r="A2143" s="194">
        <v>9625.5</v>
      </c>
      <c r="B2143" s="194">
        <v>3941.92</v>
      </c>
      <c r="C2143" s="194">
        <v>3868.25</v>
      </c>
      <c r="D2143" s="194">
        <v>73.67</v>
      </c>
      <c r="E2143" s="194">
        <v>3334.83</v>
      </c>
      <c r="F2143" s="194">
        <v>3297.92</v>
      </c>
      <c r="G2143" s="194">
        <v>36.92</v>
      </c>
      <c r="H2143" s="194">
        <v>3368.5</v>
      </c>
      <c r="I2143" s="194">
        <v>3331.58</v>
      </c>
      <c r="J2143" s="194">
        <v>36.92</v>
      </c>
    </row>
    <row r="2144" spans="1:10">
      <c r="A2144" s="195">
        <v>9630</v>
      </c>
      <c r="B2144" s="195">
        <v>3944.08</v>
      </c>
      <c r="C2144" s="195">
        <v>3870.75</v>
      </c>
      <c r="D2144" s="195">
        <v>73.33</v>
      </c>
      <c r="E2144" s="195">
        <v>3337</v>
      </c>
      <c r="F2144" s="195">
        <v>3300.17</v>
      </c>
      <c r="G2144" s="195">
        <v>36.83</v>
      </c>
      <c r="H2144" s="195">
        <v>3370.67</v>
      </c>
      <c r="I2144" s="195">
        <v>3333.83</v>
      </c>
      <c r="J2144" s="195">
        <v>36.83</v>
      </c>
    </row>
    <row r="2145" spans="1:10">
      <c r="A2145" s="194">
        <v>9634.5</v>
      </c>
      <c r="B2145" s="194">
        <v>3946.33</v>
      </c>
      <c r="C2145" s="194">
        <v>3873.25</v>
      </c>
      <c r="D2145" s="194">
        <v>73.08</v>
      </c>
      <c r="E2145" s="194">
        <v>3339.25</v>
      </c>
      <c r="F2145" s="194">
        <v>3302.58</v>
      </c>
      <c r="G2145" s="194">
        <v>36.67</v>
      </c>
      <c r="H2145" s="194">
        <v>3372.92</v>
      </c>
      <c r="I2145" s="194">
        <v>3336.25</v>
      </c>
      <c r="J2145" s="194">
        <v>36.67</v>
      </c>
    </row>
    <row r="2146" spans="1:10">
      <c r="A2146" s="195">
        <v>9639</v>
      </c>
      <c r="B2146" s="195">
        <v>3948.58</v>
      </c>
      <c r="C2146" s="195">
        <v>3875.83</v>
      </c>
      <c r="D2146" s="195">
        <v>72.75</v>
      </c>
      <c r="E2146" s="195">
        <v>3341.5</v>
      </c>
      <c r="F2146" s="195">
        <v>3305</v>
      </c>
      <c r="G2146" s="195">
        <v>36.5</v>
      </c>
      <c r="H2146" s="195">
        <v>3375.17</v>
      </c>
      <c r="I2146" s="195">
        <v>3338.67</v>
      </c>
      <c r="J2146" s="195">
        <v>36.5</v>
      </c>
    </row>
    <row r="2147" spans="1:10">
      <c r="A2147" s="194">
        <v>9643.5</v>
      </c>
      <c r="B2147" s="194">
        <v>3950.75</v>
      </c>
      <c r="C2147" s="194">
        <v>3878.25</v>
      </c>
      <c r="D2147" s="194">
        <v>72.5</v>
      </c>
      <c r="E2147" s="194">
        <v>3343.67</v>
      </c>
      <c r="F2147" s="194">
        <v>3307.33</v>
      </c>
      <c r="G2147" s="194">
        <v>36.33</v>
      </c>
      <c r="H2147" s="194">
        <v>3377.33</v>
      </c>
      <c r="I2147" s="194">
        <v>3341</v>
      </c>
      <c r="J2147" s="194">
        <v>36.33</v>
      </c>
    </row>
    <row r="2148" spans="1:10">
      <c r="A2148" s="195">
        <v>9648</v>
      </c>
      <c r="B2148" s="195">
        <v>3953</v>
      </c>
      <c r="C2148" s="195">
        <v>3880.83</v>
      </c>
      <c r="D2148" s="195">
        <v>72.17</v>
      </c>
      <c r="E2148" s="195">
        <v>3345.92</v>
      </c>
      <c r="F2148" s="195">
        <v>3309.75</v>
      </c>
      <c r="G2148" s="195">
        <v>36.17</v>
      </c>
      <c r="H2148" s="195">
        <v>3379.58</v>
      </c>
      <c r="I2148" s="195">
        <v>3343.42</v>
      </c>
      <c r="J2148" s="195">
        <v>36.17</v>
      </c>
    </row>
    <row r="2149" spans="1:10">
      <c r="A2149" s="194">
        <v>9652.5</v>
      </c>
      <c r="B2149" s="194">
        <v>3955.25</v>
      </c>
      <c r="C2149" s="194">
        <v>3883.33</v>
      </c>
      <c r="D2149" s="194">
        <v>71.92</v>
      </c>
      <c r="E2149" s="194">
        <v>3348.17</v>
      </c>
      <c r="F2149" s="194">
        <v>3312.08</v>
      </c>
      <c r="G2149" s="194">
        <v>36.08</v>
      </c>
      <c r="H2149" s="194">
        <v>3381.83</v>
      </c>
      <c r="I2149" s="194">
        <v>3345.75</v>
      </c>
      <c r="J2149" s="194">
        <v>36.08</v>
      </c>
    </row>
    <row r="2150" spans="1:10">
      <c r="A2150" s="195">
        <v>9657</v>
      </c>
      <c r="B2150" s="195">
        <v>3957.5</v>
      </c>
      <c r="C2150" s="195">
        <v>3885.92</v>
      </c>
      <c r="D2150" s="195">
        <v>71.58</v>
      </c>
      <c r="E2150" s="195">
        <v>3350.42</v>
      </c>
      <c r="F2150" s="195">
        <v>3314.5</v>
      </c>
      <c r="G2150" s="195">
        <v>35.92</v>
      </c>
      <c r="H2150" s="195">
        <v>3384.08</v>
      </c>
      <c r="I2150" s="195">
        <v>3348.17</v>
      </c>
      <c r="J2150" s="195">
        <v>35.92</v>
      </c>
    </row>
    <row r="2151" spans="1:10">
      <c r="A2151" s="194">
        <v>9661.5</v>
      </c>
      <c r="B2151" s="194">
        <v>3959.67</v>
      </c>
      <c r="C2151" s="194">
        <v>3888.33</v>
      </c>
      <c r="D2151" s="194">
        <v>71.33</v>
      </c>
      <c r="E2151" s="194">
        <v>3352.58</v>
      </c>
      <c r="F2151" s="194">
        <v>3316.83</v>
      </c>
      <c r="G2151" s="194">
        <v>35.75</v>
      </c>
      <c r="H2151" s="194">
        <v>3386.25</v>
      </c>
      <c r="I2151" s="194">
        <v>3350.5</v>
      </c>
      <c r="J2151" s="194">
        <v>35.75</v>
      </c>
    </row>
    <row r="2152" spans="1:10">
      <c r="A2152" s="195">
        <v>9666</v>
      </c>
      <c r="B2152" s="195">
        <v>3961.92</v>
      </c>
      <c r="C2152" s="195">
        <v>3890.92</v>
      </c>
      <c r="D2152" s="195">
        <v>71</v>
      </c>
      <c r="E2152" s="195">
        <v>3354.83</v>
      </c>
      <c r="F2152" s="195">
        <v>3319.25</v>
      </c>
      <c r="G2152" s="195">
        <v>35.58</v>
      </c>
      <c r="H2152" s="195">
        <v>3388.5</v>
      </c>
      <c r="I2152" s="195">
        <v>3352.92</v>
      </c>
      <c r="J2152" s="195">
        <v>35.58</v>
      </c>
    </row>
    <row r="2153" spans="1:10">
      <c r="A2153" s="194">
        <v>9670.5</v>
      </c>
      <c r="B2153" s="194">
        <v>3964.17</v>
      </c>
      <c r="C2153" s="194">
        <v>3893.42</v>
      </c>
      <c r="D2153" s="194">
        <v>70.75</v>
      </c>
      <c r="E2153" s="194">
        <v>3357.08</v>
      </c>
      <c r="F2153" s="194">
        <v>3321.58</v>
      </c>
      <c r="G2153" s="194">
        <v>35.5</v>
      </c>
      <c r="H2153" s="194">
        <v>3390.75</v>
      </c>
      <c r="I2153" s="194">
        <v>3355.25</v>
      </c>
      <c r="J2153" s="194">
        <v>35.5</v>
      </c>
    </row>
    <row r="2154" spans="1:10">
      <c r="A2154" s="195">
        <v>9675</v>
      </c>
      <c r="B2154" s="195">
        <v>3966.42</v>
      </c>
      <c r="C2154" s="195">
        <v>3896</v>
      </c>
      <c r="D2154" s="195">
        <v>70.42</v>
      </c>
      <c r="E2154" s="195">
        <v>3359.33</v>
      </c>
      <c r="F2154" s="195">
        <v>3324</v>
      </c>
      <c r="G2154" s="195">
        <v>35.33</v>
      </c>
      <c r="H2154" s="195">
        <v>3393</v>
      </c>
      <c r="I2154" s="195">
        <v>3357.67</v>
      </c>
      <c r="J2154" s="195">
        <v>35.33</v>
      </c>
    </row>
    <row r="2155" spans="1:10">
      <c r="A2155" s="194">
        <v>9679.5</v>
      </c>
      <c r="B2155" s="194">
        <v>3968.58</v>
      </c>
      <c r="C2155" s="194">
        <v>3898.42</v>
      </c>
      <c r="D2155" s="194">
        <v>70.17</v>
      </c>
      <c r="E2155" s="194">
        <v>3361.5</v>
      </c>
      <c r="F2155" s="194">
        <v>3326.33</v>
      </c>
      <c r="G2155" s="194">
        <v>35.17</v>
      </c>
      <c r="H2155" s="194">
        <v>3395.17</v>
      </c>
      <c r="I2155" s="194">
        <v>3360</v>
      </c>
      <c r="J2155" s="194">
        <v>35.17</v>
      </c>
    </row>
    <row r="2156" spans="1:10">
      <c r="A2156" s="195">
        <v>9684</v>
      </c>
      <c r="B2156" s="195">
        <v>3970.83</v>
      </c>
      <c r="C2156" s="195">
        <v>3901</v>
      </c>
      <c r="D2156" s="195">
        <v>69.83</v>
      </c>
      <c r="E2156" s="195">
        <v>3363.75</v>
      </c>
      <c r="F2156" s="195">
        <v>3328.75</v>
      </c>
      <c r="G2156" s="195">
        <v>35</v>
      </c>
      <c r="H2156" s="195">
        <v>3397.42</v>
      </c>
      <c r="I2156" s="195">
        <v>3362.42</v>
      </c>
      <c r="J2156" s="195">
        <v>35</v>
      </c>
    </row>
    <row r="2157" spans="1:10">
      <c r="A2157" s="194">
        <v>9688.5</v>
      </c>
      <c r="B2157" s="194">
        <v>3973.08</v>
      </c>
      <c r="C2157" s="194">
        <v>3903.5</v>
      </c>
      <c r="D2157" s="194">
        <v>69.58</v>
      </c>
      <c r="E2157" s="194">
        <v>3366</v>
      </c>
      <c r="F2157" s="194">
        <v>3331.08</v>
      </c>
      <c r="G2157" s="194">
        <v>34.92</v>
      </c>
      <c r="H2157" s="194">
        <v>3399.67</v>
      </c>
      <c r="I2157" s="194">
        <v>3364.75</v>
      </c>
      <c r="J2157" s="194">
        <v>34.92</v>
      </c>
    </row>
    <row r="2158" spans="1:10">
      <c r="A2158" s="195">
        <v>9693</v>
      </c>
      <c r="B2158" s="195">
        <v>3975.33</v>
      </c>
      <c r="C2158" s="195">
        <v>3906.08</v>
      </c>
      <c r="D2158" s="195">
        <v>69.25</v>
      </c>
      <c r="E2158" s="195">
        <v>3368.25</v>
      </c>
      <c r="F2158" s="195">
        <v>3333.5</v>
      </c>
      <c r="G2158" s="195">
        <v>34.75</v>
      </c>
      <c r="H2158" s="195">
        <v>3401.92</v>
      </c>
      <c r="I2158" s="195">
        <v>3367.17</v>
      </c>
      <c r="J2158" s="195">
        <v>34.75</v>
      </c>
    </row>
    <row r="2159" spans="1:10">
      <c r="A2159" s="194">
        <v>9697.5</v>
      </c>
      <c r="B2159" s="194">
        <v>3977.5</v>
      </c>
      <c r="C2159" s="194">
        <v>3908.5</v>
      </c>
      <c r="D2159" s="194">
        <v>69</v>
      </c>
      <c r="E2159" s="194">
        <v>3370.42</v>
      </c>
      <c r="F2159" s="194">
        <v>3335.83</v>
      </c>
      <c r="G2159" s="194">
        <v>34.58</v>
      </c>
      <c r="H2159" s="194">
        <v>3404.08</v>
      </c>
      <c r="I2159" s="194">
        <v>3369.5</v>
      </c>
      <c r="J2159" s="194">
        <v>34.58</v>
      </c>
    </row>
    <row r="2160" spans="1:10">
      <c r="A2160" s="195">
        <v>9702</v>
      </c>
      <c r="B2160" s="195">
        <v>3979.75</v>
      </c>
      <c r="C2160" s="195">
        <v>3911.08</v>
      </c>
      <c r="D2160" s="195">
        <v>68.67</v>
      </c>
      <c r="E2160" s="195">
        <v>3372.67</v>
      </c>
      <c r="F2160" s="195">
        <v>3338.25</v>
      </c>
      <c r="G2160" s="195">
        <v>34.42</v>
      </c>
      <c r="H2160" s="195">
        <v>3406.33</v>
      </c>
      <c r="I2160" s="195">
        <v>3371.92</v>
      </c>
      <c r="J2160" s="195">
        <v>34.42</v>
      </c>
    </row>
    <row r="2161" spans="1:10">
      <c r="A2161" s="194">
        <v>9706.5</v>
      </c>
      <c r="B2161" s="194">
        <v>3982</v>
      </c>
      <c r="C2161" s="194">
        <v>3913.58</v>
      </c>
      <c r="D2161" s="194">
        <v>68.42</v>
      </c>
      <c r="E2161" s="194">
        <v>3374.92</v>
      </c>
      <c r="F2161" s="194">
        <v>3340.58</v>
      </c>
      <c r="G2161" s="194">
        <v>34.33</v>
      </c>
      <c r="H2161" s="194">
        <v>3408.58</v>
      </c>
      <c r="I2161" s="194">
        <v>3374.25</v>
      </c>
      <c r="J2161" s="194">
        <v>34.33</v>
      </c>
    </row>
    <row r="2162" spans="1:10">
      <c r="A2162" s="195">
        <v>9711</v>
      </c>
      <c r="B2162" s="195">
        <v>3984.17</v>
      </c>
      <c r="C2162" s="195">
        <v>3916.08</v>
      </c>
      <c r="D2162" s="195">
        <v>68.08</v>
      </c>
      <c r="E2162" s="195">
        <v>3377.08</v>
      </c>
      <c r="F2162" s="195">
        <v>3342.92</v>
      </c>
      <c r="G2162" s="195">
        <v>34.17</v>
      </c>
      <c r="H2162" s="195">
        <v>3410.75</v>
      </c>
      <c r="I2162" s="195">
        <v>3376.58</v>
      </c>
      <c r="J2162" s="195">
        <v>34.17</v>
      </c>
    </row>
    <row r="2163" spans="1:10">
      <c r="A2163" s="194">
        <v>9715.5</v>
      </c>
      <c r="B2163" s="194">
        <v>3986.42</v>
      </c>
      <c r="C2163" s="194">
        <v>3918.58</v>
      </c>
      <c r="D2163" s="194">
        <v>67.83</v>
      </c>
      <c r="E2163" s="194">
        <v>3379.33</v>
      </c>
      <c r="F2163" s="194">
        <v>3345.33</v>
      </c>
      <c r="G2163" s="194">
        <v>34</v>
      </c>
      <c r="H2163" s="194">
        <v>3413</v>
      </c>
      <c r="I2163" s="194">
        <v>3379</v>
      </c>
      <c r="J2163" s="194">
        <v>34</v>
      </c>
    </row>
    <row r="2164" spans="1:10">
      <c r="A2164" s="195">
        <v>9720</v>
      </c>
      <c r="B2164" s="195">
        <v>3988.67</v>
      </c>
      <c r="C2164" s="195">
        <v>3921.17</v>
      </c>
      <c r="D2164" s="195">
        <v>67.5</v>
      </c>
      <c r="E2164" s="195">
        <v>3381.58</v>
      </c>
      <c r="F2164" s="195">
        <v>3347.75</v>
      </c>
      <c r="G2164" s="195">
        <v>33.83</v>
      </c>
      <c r="H2164" s="195">
        <v>3415.25</v>
      </c>
      <c r="I2164" s="195">
        <v>3381.42</v>
      </c>
      <c r="J2164" s="195">
        <v>33.83</v>
      </c>
    </row>
    <row r="2165" spans="1:10">
      <c r="A2165" s="194">
        <v>9724.5</v>
      </c>
      <c r="B2165" s="194">
        <v>3990.92</v>
      </c>
      <c r="C2165" s="194">
        <v>3923.67</v>
      </c>
      <c r="D2165" s="194">
        <v>67.25</v>
      </c>
      <c r="E2165" s="194">
        <v>3383.83</v>
      </c>
      <c r="F2165" s="194">
        <v>3350.08</v>
      </c>
      <c r="G2165" s="194">
        <v>33.75</v>
      </c>
      <c r="H2165" s="194">
        <v>3417.5</v>
      </c>
      <c r="I2165" s="194">
        <v>3383.75</v>
      </c>
      <c r="J2165" s="194">
        <v>33.75</v>
      </c>
    </row>
    <row r="2166" spans="1:10">
      <c r="A2166" s="195">
        <v>9729</v>
      </c>
      <c r="B2166" s="195">
        <v>3993.08</v>
      </c>
      <c r="C2166" s="195">
        <v>3926.17</v>
      </c>
      <c r="D2166" s="195">
        <v>66.92</v>
      </c>
      <c r="E2166" s="195">
        <v>3386</v>
      </c>
      <c r="F2166" s="195">
        <v>3352.42</v>
      </c>
      <c r="G2166" s="195">
        <v>33.58</v>
      </c>
      <c r="H2166" s="195">
        <v>3419.67</v>
      </c>
      <c r="I2166" s="195">
        <v>3386.08</v>
      </c>
      <c r="J2166" s="195">
        <v>33.58</v>
      </c>
    </row>
    <row r="2167" spans="1:10">
      <c r="A2167" s="194">
        <v>9733.5</v>
      </c>
      <c r="B2167" s="194">
        <v>3995.33</v>
      </c>
      <c r="C2167" s="194">
        <v>3928.67</v>
      </c>
      <c r="D2167" s="194">
        <v>66.67</v>
      </c>
      <c r="E2167" s="194">
        <v>3388.25</v>
      </c>
      <c r="F2167" s="194">
        <v>3354.83</v>
      </c>
      <c r="G2167" s="194">
        <v>33.42</v>
      </c>
      <c r="H2167" s="194">
        <v>3421.92</v>
      </c>
      <c r="I2167" s="194">
        <v>3388.5</v>
      </c>
      <c r="J2167" s="194">
        <v>33.42</v>
      </c>
    </row>
    <row r="2168" spans="1:10">
      <c r="A2168" s="195">
        <v>9738</v>
      </c>
      <c r="B2168" s="195">
        <v>3997.58</v>
      </c>
      <c r="C2168" s="195">
        <v>3931.25</v>
      </c>
      <c r="D2168" s="195">
        <v>66.33</v>
      </c>
      <c r="E2168" s="195">
        <v>3390.5</v>
      </c>
      <c r="F2168" s="195">
        <v>3357.25</v>
      </c>
      <c r="G2168" s="195">
        <v>33.25</v>
      </c>
      <c r="H2168" s="195">
        <v>3424.17</v>
      </c>
      <c r="I2168" s="195">
        <v>3390.92</v>
      </c>
      <c r="J2168" s="195">
        <v>33.25</v>
      </c>
    </row>
    <row r="2169" spans="1:10">
      <c r="A2169" s="194">
        <v>9742.5</v>
      </c>
      <c r="B2169" s="194">
        <v>3999.83</v>
      </c>
      <c r="C2169" s="194">
        <v>3933.75</v>
      </c>
      <c r="D2169" s="194">
        <v>66.08</v>
      </c>
      <c r="E2169" s="194">
        <v>3392.75</v>
      </c>
      <c r="F2169" s="194">
        <v>3359.58</v>
      </c>
      <c r="G2169" s="194">
        <v>33.17</v>
      </c>
      <c r="H2169" s="194">
        <v>3426.42</v>
      </c>
      <c r="I2169" s="194">
        <v>3393.25</v>
      </c>
      <c r="J2169" s="194">
        <v>33.17</v>
      </c>
    </row>
    <row r="2170" spans="1:10">
      <c r="A2170" s="195">
        <v>9747</v>
      </c>
      <c r="B2170" s="195">
        <v>4002</v>
      </c>
      <c r="C2170" s="195">
        <v>3936.25</v>
      </c>
      <c r="D2170" s="195">
        <v>65.75</v>
      </c>
      <c r="E2170" s="195">
        <v>3394.92</v>
      </c>
      <c r="F2170" s="195">
        <v>3361.92</v>
      </c>
      <c r="G2170" s="195">
        <v>33</v>
      </c>
      <c r="H2170" s="195">
        <v>3428.58</v>
      </c>
      <c r="I2170" s="195">
        <v>3395.58</v>
      </c>
      <c r="J2170" s="195">
        <v>33</v>
      </c>
    </row>
    <row r="2171" spans="1:10">
      <c r="A2171" s="194">
        <v>9751.5</v>
      </c>
      <c r="B2171" s="194">
        <v>4004.25</v>
      </c>
      <c r="C2171" s="194">
        <v>3938.75</v>
      </c>
      <c r="D2171" s="194">
        <v>65.5</v>
      </c>
      <c r="E2171" s="194">
        <v>3397.17</v>
      </c>
      <c r="F2171" s="194">
        <v>3364.33</v>
      </c>
      <c r="G2171" s="194">
        <v>32.83</v>
      </c>
      <c r="H2171" s="194">
        <v>3430.83</v>
      </c>
      <c r="I2171" s="194">
        <v>3398</v>
      </c>
      <c r="J2171" s="194">
        <v>32.83</v>
      </c>
    </row>
    <row r="2172" spans="1:10">
      <c r="A2172" s="195">
        <v>9756</v>
      </c>
      <c r="B2172" s="195">
        <v>4006.5</v>
      </c>
      <c r="C2172" s="195">
        <v>3941.33</v>
      </c>
      <c r="D2172" s="195">
        <v>65.17</v>
      </c>
      <c r="E2172" s="195">
        <v>3399.42</v>
      </c>
      <c r="F2172" s="195">
        <v>3366.75</v>
      </c>
      <c r="G2172" s="195">
        <v>32.67</v>
      </c>
      <c r="H2172" s="195">
        <v>3433.08</v>
      </c>
      <c r="I2172" s="195">
        <v>3400.42</v>
      </c>
      <c r="J2172" s="195">
        <v>32.67</v>
      </c>
    </row>
    <row r="2173" spans="1:10">
      <c r="A2173" s="194">
        <v>9760.5</v>
      </c>
      <c r="B2173" s="194">
        <v>4008.67</v>
      </c>
      <c r="C2173" s="194">
        <v>3943.75</v>
      </c>
      <c r="D2173" s="194">
        <v>64.92</v>
      </c>
      <c r="E2173" s="194">
        <v>3401.58</v>
      </c>
      <c r="F2173" s="194">
        <v>3369</v>
      </c>
      <c r="G2173" s="194">
        <v>32.58</v>
      </c>
      <c r="H2173" s="194">
        <v>3435.25</v>
      </c>
      <c r="I2173" s="194">
        <v>3402.67</v>
      </c>
      <c r="J2173" s="194">
        <v>32.58</v>
      </c>
    </row>
    <row r="2174" spans="1:10">
      <c r="A2174" s="195">
        <v>9765</v>
      </c>
      <c r="B2174" s="195">
        <v>4010.92</v>
      </c>
      <c r="C2174" s="195">
        <v>3946.33</v>
      </c>
      <c r="D2174" s="195">
        <v>64.58</v>
      </c>
      <c r="E2174" s="195">
        <v>3403.83</v>
      </c>
      <c r="F2174" s="195">
        <v>3371.42</v>
      </c>
      <c r="G2174" s="195">
        <v>32.42</v>
      </c>
      <c r="H2174" s="195">
        <v>3437.5</v>
      </c>
      <c r="I2174" s="195">
        <v>3405.08</v>
      </c>
      <c r="J2174" s="195">
        <v>32.42</v>
      </c>
    </row>
    <row r="2175" spans="1:10">
      <c r="A2175" s="194">
        <v>9769.5</v>
      </c>
      <c r="B2175" s="194">
        <v>4013.17</v>
      </c>
      <c r="C2175" s="194">
        <v>3948.92</v>
      </c>
      <c r="D2175" s="194">
        <v>64.25</v>
      </c>
      <c r="E2175" s="194">
        <v>3406.08</v>
      </c>
      <c r="F2175" s="194">
        <v>3373.83</v>
      </c>
      <c r="G2175" s="194">
        <v>32.25</v>
      </c>
      <c r="H2175" s="194">
        <v>3439.75</v>
      </c>
      <c r="I2175" s="194">
        <v>3407.5</v>
      </c>
      <c r="J2175" s="194">
        <v>32.25</v>
      </c>
    </row>
    <row r="2176" spans="1:10">
      <c r="A2176" s="195">
        <v>9774</v>
      </c>
      <c r="B2176" s="195">
        <v>4015.42</v>
      </c>
      <c r="C2176" s="195">
        <v>3951.42</v>
      </c>
      <c r="D2176" s="195">
        <v>64</v>
      </c>
      <c r="E2176" s="195">
        <v>3408.33</v>
      </c>
      <c r="F2176" s="195">
        <v>3376.25</v>
      </c>
      <c r="G2176" s="195">
        <v>32.08</v>
      </c>
      <c r="H2176" s="195">
        <v>3442</v>
      </c>
      <c r="I2176" s="195">
        <v>3409.92</v>
      </c>
      <c r="J2176" s="195">
        <v>32.08</v>
      </c>
    </row>
    <row r="2177" spans="1:10">
      <c r="A2177" s="194">
        <v>9778.5</v>
      </c>
      <c r="B2177" s="194">
        <v>4017.58</v>
      </c>
      <c r="C2177" s="194">
        <v>3953.92</v>
      </c>
      <c r="D2177" s="194">
        <v>63.67</v>
      </c>
      <c r="E2177" s="194">
        <v>3410.5</v>
      </c>
      <c r="F2177" s="194">
        <v>3378.58</v>
      </c>
      <c r="G2177" s="194">
        <v>31.92</v>
      </c>
      <c r="H2177" s="194">
        <v>3444.17</v>
      </c>
      <c r="I2177" s="194">
        <v>3412.25</v>
      </c>
      <c r="J2177" s="194">
        <v>31.92</v>
      </c>
    </row>
    <row r="2178" spans="1:10">
      <c r="A2178" s="195">
        <v>9783</v>
      </c>
      <c r="B2178" s="195">
        <v>4019.83</v>
      </c>
      <c r="C2178" s="195">
        <v>3956.42</v>
      </c>
      <c r="D2178" s="195">
        <v>63.42</v>
      </c>
      <c r="E2178" s="195">
        <v>3412.75</v>
      </c>
      <c r="F2178" s="195">
        <v>3380.92</v>
      </c>
      <c r="G2178" s="195">
        <v>31.83</v>
      </c>
      <c r="H2178" s="195">
        <v>3446.42</v>
      </c>
      <c r="I2178" s="195">
        <v>3414.58</v>
      </c>
      <c r="J2178" s="195">
        <v>31.83</v>
      </c>
    </row>
    <row r="2179" spans="1:10">
      <c r="A2179" s="194">
        <v>9787.5</v>
      </c>
      <c r="B2179" s="194">
        <v>4022.08</v>
      </c>
      <c r="C2179" s="194">
        <v>3959</v>
      </c>
      <c r="D2179" s="194">
        <v>63.08</v>
      </c>
      <c r="E2179" s="194">
        <v>3415</v>
      </c>
      <c r="F2179" s="194">
        <v>3383.33</v>
      </c>
      <c r="G2179" s="194">
        <v>31.67</v>
      </c>
      <c r="H2179" s="194">
        <v>3448.67</v>
      </c>
      <c r="I2179" s="194">
        <v>3417</v>
      </c>
      <c r="J2179" s="194">
        <v>31.67</v>
      </c>
    </row>
    <row r="2180" spans="1:10">
      <c r="A2180" s="195">
        <v>9792</v>
      </c>
      <c r="B2180" s="195">
        <v>4024.33</v>
      </c>
      <c r="C2180" s="195">
        <v>3961.5</v>
      </c>
      <c r="D2180" s="195">
        <v>62.83</v>
      </c>
      <c r="E2180" s="195">
        <v>3417.25</v>
      </c>
      <c r="F2180" s="195">
        <v>3385.75</v>
      </c>
      <c r="G2180" s="195">
        <v>31.5</v>
      </c>
      <c r="H2180" s="195">
        <v>3450.92</v>
      </c>
      <c r="I2180" s="195">
        <v>3419.42</v>
      </c>
      <c r="J2180" s="195">
        <v>31.5</v>
      </c>
    </row>
    <row r="2181" spans="1:10">
      <c r="A2181" s="194">
        <v>9796.5</v>
      </c>
      <c r="B2181" s="194">
        <v>4026.5</v>
      </c>
      <c r="C2181" s="194">
        <v>3964</v>
      </c>
      <c r="D2181" s="194">
        <v>62.5</v>
      </c>
      <c r="E2181" s="194">
        <v>3419.42</v>
      </c>
      <c r="F2181" s="194">
        <v>3388.08</v>
      </c>
      <c r="G2181" s="194">
        <v>31.33</v>
      </c>
      <c r="H2181" s="194">
        <v>3453.08</v>
      </c>
      <c r="I2181" s="194">
        <v>3421.75</v>
      </c>
      <c r="J2181" s="194">
        <v>31.33</v>
      </c>
    </row>
    <row r="2182" spans="1:10">
      <c r="A2182" s="195">
        <v>9801</v>
      </c>
      <c r="B2182" s="195">
        <v>4028.75</v>
      </c>
      <c r="C2182" s="195">
        <v>3966.5</v>
      </c>
      <c r="D2182" s="195">
        <v>62.25</v>
      </c>
      <c r="E2182" s="195">
        <v>3421.67</v>
      </c>
      <c r="F2182" s="195">
        <v>3390.42</v>
      </c>
      <c r="G2182" s="195">
        <v>31.25</v>
      </c>
      <c r="H2182" s="195">
        <v>3455.33</v>
      </c>
      <c r="I2182" s="195">
        <v>3424.08</v>
      </c>
      <c r="J2182" s="195">
        <v>31.25</v>
      </c>
    </row>
    <row r="2183" spans="1:10">
      <c r="A2183" s="194">
        <v>9805.5</v>
      </c>
      <c r="B2183" s="194">
        <v>4031</v>
      </c>
      <c r="C2183" s="194">
        <v>3969.08</v>
      </c>
      <c r="D2183" s="194">
        <v>61.92</v>
      </c>
      <c r="E2183" s="194">
        <v>3423.92</v>
      </c>
      <c r="F2183" s="194">
        <v>3392.83</v>
      </c>
      <c r="G2183" s="194">
        <v>31.08</v>
      </c>
      <c r="H2183" s="194">
        <v>3457.58</v>
      </c>
      <c r="I2183" s="194">
        <v>3426.5</v>
      </c>
      <c r="J2183" s="194">
        <v>31.08</v>
      </c>
    </row>
    <row r="2184" spans="1:10">
      <c r="A2184" s="195">
        <v>9810</v>
      </c>
      <c r="B2184" s="195">
        <v>4033.17</v>
      </c>
      <c r="C2184" s="195">
        <v>3971.5</v>
      </c>
      <c r="D2184" s="195">
        <v>61.67</v>
      </c>
      <c r="E2184" s="195">
        <v>3426.08</v>
      </c>
      <c r="F2184" s="195">
        <v>3395.17</v>
      </c>
      <c r="G2184" s="195">
        <v>30.92</v>
      </c>
      <c r="H2184" s="195">
        <v>3459.75</v>
      </c>
      <c r="I2184" s="195">
        <v>3428.83</v>
      </c>
      <c r="J2184" s="195">
        <v>30.92</v>
      </c>
    </row>
    <row r="2185" spans="1:10">
      <c r="A2185" s="194">
        <v>9814.5</v>
      </c>
      <c r="B2185" s="194">
        <v>4035.42</v>
      </c>
      <c r="C2185" s="194">
        <v>3974.08</v>
      </c>
      <c r="D2185" s="194">
        <v>61.33</v>
      </c>
      <c r="E2185" s="194">
        <v>3428.33</v>
      </c>
      <c r="F2185" s="194">
        <v>3397.58</v>
      </c>
      <c r="G2185" s="194">
        <v>30.75</v>
      </c>
      <c r="H2185" s="194">
        <v>3462</v>
      </c>
      <c r="I2185" s="194">
        <v>3431.25</v>
      </c>
      <c r="J2185" s="194">
        <v>30.75</v>
      </c>
    </row>
    <row r="2186" spans="1:10">
      <c r="A2186" s="195">
        <v>9819</v>
      </c>
      <c r="B2186" s="195">
        <v>4037.67</v>
      </c>
      <c r="C2186" s="195">
        <v>3976.58</v>
      </c>
      <c r="D2186" s="195">
        <v>61.08</v>
      </c>
      <c r="E2186" s="195">
        <v>3430.58</v>
      </c>
      <c r="F2186" s="195">
        <v>3399.92</v>
      </c>
      <c r="G2186" s="195">
        <v>30.67</v>
      </c>
      <c r="H2186" s="195">
        <v>3464.25</v>
      </c>
      <c r="I2186" s="195">
        <v>3433.58</v>
      </c>
      <c r="J2186" s="195">
        <v>30.67</v>
      </c>
    </row>
    <row r="2187" spans="1:10">
      <c r="A2187" s="194">
        <v>9823.5</v>
      </c>
      <c r="B2187" s="194">
        <v>4039.92</v>
      </c>
      <c r="C2187" s="194">
        <v>3979.17</v>
      </c>
      <c r="D2187" s="194">
        <v>60.75</v>
      </c>
      <c r="E2187" s="194">
        <v>3432.83</v>
      </c>
      <c r="F2187" s="194">
        <v>3402.33</v>
      </c>
      <c r="G2187" s="194">
        <v>30.5</v>
      </c>
      <c r="H2187" s="194">
        <v>3466.5</v>
      </c>
      <c r="I2187" s="194">
        <v>3436</v>
      </c>
      <c r="J2187" s="194">
        <v>30.5</v>
      </c>
    </row>
    <row r="2188" spans="1:10">
      <c r="A2188" s="195">
        <v>9828</v>
      </c>
      <c r="B2188" s="195">
        <v>4042.08</v>
      </c>
      <c r="C2188" s="195">
        <v>3981.58</v>
      </c>
      <c r="D2188" s="195">
        <v>60.5</v>
      </c>
      <c r="E2188" s="195">
        <v>3435</v>
      </c>
      <c r="F2188" s="195">
        <v>3404.67</v>
      </c>
      <c r="G2188" s="195">
        <v>30.33</v>
      </c>
      <c r="H2188" s="195">
        <v>3468.67</v>
      </c>
      <c r="I2188" s="195">
        <v>3438.33</v>
      </c>
      <c r="J2188" s="195">
        <v>30.33</v>
      </c>
    </row>
    <row r="2189" spans="1:10">
      <c r="A2189" s="194">
        <v>9832.5</v>
      </c>
      <c r="B2189" s="194">
        <v>4044.33</v>
      </c>
      <c r="C2189" s="194">
        <v>3984.17</v>
      </c>
      <c r="D2189" s="194">
        <v>60.17</v>
      </c>
      <c r="E2189" s="194">
        <v>3437.25</v>
      </c>
      <c r="F2189" s="194">
        <v>3407.08</v>
      </c>
      <c r="G2189" s="194">
        <v>30.17</v>
      </c>
      <c r="H2189" s="194">
        <v>3470.92</v>
      </c>
      <c r="I2189" s="194">
        <v>3440.75</v>
      </c>
      <c r="J2189" s="194">
        <v>30.17</v>
      </c>
    </row>
    <row r="2190" spans="1:10">
      <c r="A2190" s="195">
        <v>9837</v>
      </c>
      <c r="B2190" s="195">
        <v>4046.58</v>
      </c>
      <c r="C2190" s="195">
        <v>3986.67</v>
      </c>
      <c r="D2190" s="195">
        <v>59.92</v>
      </c>
      <c r="E2190" s="195">
        <v>3439.5</v>
      </c>
      <c r="F2190" s="195">
        <v>3409.42</v>
      </c>
      <c r="G2190" s="195">
        <v>30.08</v>
      </c>
      <c r="H2190" s="195">
        <v>3473.17</v>
      </c>
      <c r="I2190" s="195">
        <v>3443.08</v>
      </c>
      <c r="J2190" s="195">
        <v>30.08</v>
      </c>
    </row>
    <row r="2191" spans="1:10">
      <c r="A2191" s="194">
        <v>9841.5</v>
      </c>
      <c r="B2191" s="194">
        <v>4048.83</v>
      </c>
      <c r="C2191" s="194">
        <v>3989.25</v>
      </c>
      <c r="D2191" s="194">
        <v>59.58</v>
      </c>
      <c r="E2191" s="194">
        <v>3441.75</v>
      </c>
      <c r="F2191" s="194">
        <v>3411.83</v>
      </c>
      <c r="G2191" s="194">
        <v>29.92</v>
      </c>
      <c r="H2191" s="194">
        <v>3475.42</v>
      </c>
      <c r="I2191" s="194">
        <v>3445.5</v>
      </c>
      <c r="J2191" s="194">
        <v>29.92</v>
      </c>
    </row>
    <row r="2192" spans="1:10">
      <c r="A2192" s="195">
        <v>9846</v>
      </c>
      <c r="B2192" s="195">
        <v>4051</v>
      </c>
      <c r="C2192" s="195">
        <v>3991.67</v>
      </c>
      <c r="D2192" s="195">
        <v>59.33</v>
      </c>
      <c r="E2192" s="195">
        <v>3443.92</v>
      </c>
      <c r="F2192" s="195">
        <v>3414.17</v>
      </c>
      <c r="G2192" s="195">
        <v>29.75</v>
      </c>
      <c r="H2192" s="195">
        <v>3477.58</v>
      </c>
      <c r="I2192" s="195">
        <v>3447.83</v>
      </c>
      <c r="J2192" s="195">
        <v>29.75</v>
      </c>
    </row>
    <row r="2193" spans="1:10">
      <c r="A2193" s="194">
        <v>9850.5</v>
      </c>
      <c r="B2193" s="194">
        <v>4053.25</v>
      </c>
      <c r="C2193" s="194">
        <v>3994.25</v>
      </c>
      <c r="D2193" s="194">
        <v>59</v>
      </c>
      <c r="E2193" s="194">
        <v>3446.17</v>
      </c>
      <c r="F2193" s="194">
        <v>3416.58</v>
      </c>
      <c r="G2193" s="194">
        <v>29.58</v>
      </c>
      <c r="H2193" s="194">
        <v>3479.83</v>
      </c>
      <c r="I2193" s="194">
        <v>3450.25</v>
      </c>
      <c r="J2193" s="194">
        <v>29.58</v>
      </c>
    </row>
    <row r="2194" spans="1:10">
      <c r="A2194" s="195">
        <v>9855</v>
      </c>
      <c r="B2194" s="195">
        <v>4055.5</v>
      </c>
      <c r="C2194" s="195">
        <v>3996.75</v>
      </c>
      <c r="D2194" s="195">
        <v>58.75</v>
      </c>
      <c r="E2194" s="195">
        <v>3448.42</v>
      </c>
      <c r="F2194" s="195">
        <v>3418.92</v>
      </c>
      <c r="G2194" s="195">
        <v>29.5</v>
      </c>
      <c r="H2194" s="195">
        <v>3482.08</v>
      </c>
      <c r="I2194" s="195">
        <v>3452.58</v>
      </c>
      <c r="J2194" s="195">
        <v>29.5</v>
      </c>
    </row>
    <row r="2195" spans="1:10">
      <c r="A2195" s="194">
        <v>9859.5</v>
      </c>
      <c r="B2195" s="194">
        <v>4057.75</v>
      </c>
      <c r="C2195" s="194">
        <v>3999.33</v>
      </c>
      <c r="D2195" s="194">
        <v>58.42</v>
      </c>
      <c r="E2195" s="194">
        <v>3450.67</v>
      </c>
      <c r="F2195" s="194">
        <v>3421.33</v>
      </c>
      <c r="G2195" s="194">
        <v>29.33</v>
      </c>
      <c r="H2195" s="194">
        <v>3484.33</v>
      </c>
      <c r="I2195" s="194">
        <v>3455</v>
      </c>
      <c r="J2195" s="194">
        <v>29.33</v>
      </c>
    </row>
    <row r="2196" spans="1:10">
      <c r="A2196" s="195">
        <v>9864</v>
      </c>
      <c r="B2196" s="195">
        <v>4059.92</v>
      </c>
      <c r="C2196" s="195">
        <v>4001.75</v>
      </c>
      <c r="D2196" s="195">
        <v>58.17</v>
      </c>
      <c r="E2196" s="195">
        <v>3452.83</v>
      </c>
      <c r="F2196" s="195">
        <v>3423.67</v>
      </c>
      <c r="G2196" s="195">
        <v>29.17</v>
      </c>
      <c r="H2196" s="195">
        <v>3486.5</v>
      </c>
      <c r="I2196" s="195">
        <v>3457.33</v>
      </c>
      <c r="J2196" s="195">
        <v>29.17</v>
      </c>
    </row>
    <row r="2197" spans="1:10">
      <c r="A2197" s="194">
        <v>9868.5</v>
      </c>
      <c r="B2197" s="194">
        <v>4062.17</v>
      </c>
      <c r="C2197" s="194">
        <v>4004.33</v>
      </c>
      <c r="D2197" s="194">
        <v>57.83</v>
      </c>
      <c r="E2197" s="194">
        <v>3455.08</v>
      </c>
      <c r="F2197" s="194">
        <v>3426.08</v>
      </c>
      <c r="G2197" s="194">
        <v>29</v>
      </c>
      <c r="H2197" s="194">
        <v>3488.75</v>
      </c>
      <c r="I2197" s="194">
        <v>3459.75</v>
      </c>
      <c r="J2197" s="194">
        <v>29</v>
      </c>
    </row>
    <row r="2198" spans="1:10">
      <c r="A2198" s="195">
        <v>9873</v>
      </c>
      <c r="B2198" s="195">
        <v>4064.42</v>
      </c>
      <c r="C2198" s="195">
        <v>4006.83</v>
      </c>
      <c r="D2198" s="195">
        <v>57.58</v>
      </c>
      <c r="E2198" s="195">
        <v>3457.33</v>
      </c>
      <c r="F2198" s="195">
        <v>3428.42</v>
      </c>
      <c r="G2198" s="195">
        <v>28.92</v>
      </c>
      <c r="H2198" s="195">
        <v>3491</v>
      </c>
      <c r="I2198" s="195">
        <v>3462.08</v>
      </c>
      <c r="J2198" s="195">
        <v>28.92</v>
      </c>
    </row>
    <row r="2199" spans="1:10">
      <c r="A2199" s="194">
        <v>9877.5</v>
      </c>
      <c r="B2199" s="194">
        <v>4066.58</v>
      </c>
      <c r="C2199" s="194">
        <v>4009.33</v>
      </c>
      <c r="D2199" s="194">
        <v>57.25</v>
      </c>
      <c r="E2199" s="194">
        <v>3459.5</v>
      </c>
      <c r="F2199" s="194">
        <v>3430.75</v>
      </c>
      <c r="G2199" s="194">
        <v>28.75</v>
      </c>
      <c r="H2199" s="194">
        <v>3493.17</v>
      </c>
      <c r="I2199" s="194">
        <v>3464.42</v>
      </c>
      <c r="J2199" s="194">
        <v>28.75</v>
      </c>
    </row>
    <row r="2200" spans="1:10">
      <c r="A2200" s="195">
        <v>9882</v>
      </c>
      <c r="B2200" s="195">
        <v>4068.83</v>
      </c>
      <c r="C2200" s="195">
        <v>4011.83</v>
      </c>
      <c r="D2200" s="195">
        <v>57</v>
      </c>
      <c r="E2200" s="195">
        <v>3461.75</v>
      </c>
      <c r="F2200" s="195">
        <v>3433.17</v>
      </c>
      <c r="G2200" s="195">
        <v>28.58</v>
      </c>
      <c r="H2200" s="195">
        <v>3495.42</v>
      </c>
      <c r="I2200" s="195">
        <v>3466.83</v>
      </c>
      <c r="J2200" s="195">
        <v>28.58</v>
      </c>
    </row>
    <row r="2201" spans="1:10">
      <c r="A2201" s="194">
        <v>9886.5</v>
      </c>
      <c r="B2201" s="194">
        <v>4071.08</v>
      </c>
      <c r="C2201" s="194">
        <v>4014.42</v>
      </c>
      <c r="D2201" s="194">
        <v>56.67</v>
      </c>
      <c r="E2201" s="194">
        <v>3464</v>
      </c>
      <c r="F2201" s="194">
        <v>3435.58</v>
      </c>
      <c r="G2201" s="194">
        <v>28.42</v>
      </c>
      <c r="H2201" s="194">
        <v>3497.67</v>
      </c>
      <c r="I2201" s="194">
        <v>3469.25</v>
      </c>
      <c r="J2201" s="194">
        <v>28.42</v>
      </c>
    </row>
    <row r="2202" spans="1:10">
      <c r="A2202" s="195">
        <v>9891</v>
      </c>
      <c r="B2202" s="195">
        <v>4073.33</v>
      </c>
      <c r="C2202" s="195">
        <v>4016.92</v>
      </c>
      <c r="D2202" s="195">
        <v>56.42</v>
      </c>
      <c r="E2202" s="195">
        <v>3466.25</v>
      </c>
      <c r="F2202" s="195">
        <v>3437.92</v>
      </c>
      <c r="G2202" s="195">
        <v>28.33</v>
      </c>
      <c r="H2202" s="195">
        <v>3499.92</v>
      </c>
      <c r="I2202" s="195">
        <v>3471.58</v>
      </c>
      <c r="J2202" s="195">
        <v>28.33</v>
      </c>
    </row>
    <row r="2203" spans="1:10">
      <c r="A2203" s="194">
        <v>9895.5</v>
      </c>
      <c r="B2203" s="194">
        <v>4075.5</v>
      </c>
      <c r="C2203" s="194">
        <v>4019.42</v>
      </c>
      <c r="D2203" s="194">
        <v>56.08</v>
      </c>
      <c r="E2203" s="194">
        <v>3468.42</v>
      </c>
      <c r="F2203" s="194">
        <v>3440.25</v>
      </c>
      <c r="G2203" s="194">
        <v>28.17</v>
      </c>
      <c r="H2203" s="194">
        <v>3502.08</v>
      </c>
      <c r="I2203" s="194">
        <v>3473.92</v>
      </c>
      <c r="J2203" s="194">
        <v>28.17</v>
      </c>
    </row>
    <row r="2204" spans="1:10">
      <c r="A2204" s="195">
        <v>9900</v>
      </c>
      <c r="B2204" s="195">
        <v>4077.75</v>
      </c>
      <c r="C2204" s="195">
        <v>4021.92</v>
      </c>
      <c r="D2204" s="195">
        <v>55.83</v>
      </c>
      <c r="E2204" s="195">
        <v>3470.67</v>
      </c>
      <c r="F2204" s="195">
        <v>3442.67</v>
      </c>
      <c r="G2204" s="195">
        <v>28</v>
      </c>
      <c r="H2204" s="195">
        <v>3504.33</v>
      </c>
      <c r="I2204" s="195">
        <v>3476.33</v>
      </c>
      <c r="J2204" s="195">
        <v>28</v>
      </c>
    </row>
    <row r="2205" spans="1:10">
      <c r="A2205" s="194">
        <v>9904.5</v>
      </c>
      <c r="B2205" s="194">
        <v>4080</v>
      </c>
      <c r="C2205" s="194">
        <v>4024.5</v>
      </c>
      <c r="D2205" s="194">
        <v>55.5</v>
      </c>
      <c r="E2205" s="194">
        <v>3472.92</v>
      </c>
      <c r="F2205" s="194">
        <v>3445.08</v>
      </c>
      <c r="G2205" s="194">
        <v>27.83</v>
      </c>
      <c r="H2205" s="194">
        <v>3506.58</v>
      </c>
      <c r="I2205" s="194">
        <v>3478.75</v>
      </c>
      <c r="J2205" s="194">
        <v>27.83</v>
      </c>
    </row>
    <row r="2206" spans="1:10">
      <c r="A2206" s="195">
        <v>9909</v>
      </c>
      <c r="B2206" s="195">
        <v>4082.25</v>
      </c>
      <c r="C2206" s="195">
        <v>4027</v>
      </c>
      <c r="D2206" s="195">
        <v>55.25</v>
      </c>
      <c r="E2206" s="195">
        <v>3475.17</v>
      </c>
      <c r="F2206" s="195">
        <v>3447.5</v>
      </c>
      <c r="G2206" s="195">
        <v>27.67</v>
      </c>
      <c r="H2206" s="195">
        <v>3508.83</v>
      </c>
      <c r="I2206" s="195">
        <v>3481.17</v>
      </c>
      <c r="J2206" s="195">
        <v>27.67</v>
      </c>
    </row>
    <row r="2207" spans="1:10">
      <c r="A2207" s="194">
        <v>9913.5</v>
      </c>
      <c r="B2207" s="194">
        <v>4084.42</v>
      </c>
      <c r="C2207" s="194">
        <v>4029.5</v>
      </c>
      <c r="D2207" s="194">
        <v>54.92</v>
      </c>
      <c r="E2207" s="194">
        <v>3477.33</v>
      </c>
      <c r="F2207" s="194">
        <v>3449.75</v>
      </c>
      <c r="G2207" s="194">
        <v>27.58</v>
      </c>
      <c r="H2207" s="194">
        <v>3511</v>
      </c>
      <c r="I2207" s="194">
        <v>3483.42</v>
      </c>
      <c r="J2207" s="194">
        <v>27.58</v>
      </c>
    </row>
    <row r="2208" spans="1:10">
      <c r="A2208" s="195">
        <v>9918</v>
      </c>
      <c r="B2208" s="195">
        <v>4086.67</v>
      </c>
      <c r="C2208" s="195">
        <v>4032.08</v>
      </c>
      <c r="D2208" s="195">
        <v>54.58</v>
      </c>
      <c r="E2208" s="195">
        <v>3479.58</v>
      </c>
      <c r="F2208" s="195">
        <v>3452.17</v>
      </c>
      <c r="G2208" s="195">
        <v>27.42</v>
      </c>
      <c r="H2208" s="195">
        <v>3513.25</v>
      </c>
      <c r="I2208" s="195">
        <v>3485.83</v>
      </c>
      <c r="J2208" s="195">
        <v>27.42</v>
      </c>
    </row>
    <row r="2209" spans="1:10">
      <c r="A2209" s="194">
        <v>9922.5</v>
      </c>
      <c r="B2209" s="194">
        <v>4088.92</v>
      </c>
      <c r="C2209" s="194">
        <v>4034.58</v>
      </c>
      <c r="D2209" s="194">
        <v>54.33</v>
      </c>
      <c r="E2209" s="194">
        <v>3481.83</v>
      </c>
      <c r="F2209" s="194">
        <v>3454.58</v>
      </c>
      <c r="G2209" s="194">
        <v>27.25</v>
      </c>
      <c r="H2209" s="194">
        <v>3515.5</v>
      </c>
      <c r="I2209" s="194">
        <v>3488.25</v>
      </c>
      <c r="J2209" s="194">
        <v>27.25</v>
      </c>
    </row>
    <row r="2210" spans="1:10">
      <c r="A2210" s="195">
        <v>9927</v>
      </c>
      <c r="B2210" s="195">
        <v>4091.08</v>
      </c>
      <c r="C2210" s="195">
        <v>4037.08</v>
      </c>
      <c r="D2210" s="195">
        <v>54</v>
      </c>
      <c r="E2210" s="195">
        <v>3484</v>
      </c>
      <c r="F2210" s="195">
        <v>3456.92</v>
      </c>
      <c r="G2210" s="195">
        <v>27.08</v>
      </c>
      <c r="H2210" s="195">
        <v>3517.67</v>
      </c>
      <c r="I2210" s="195">
        <v>3490.58</v>
      </c>
      <c r="J2210" s="195">
        <v>27.08</v>
      </c>
    </row>
    <row r="2211" spans="1:10">
      <c r="A2211" s="194">
        <v>9931.5</v>
      </c>
      <c r="B2211" s="194">
        <v>4093.33</v>
      </c>
      <c r="C2211" s="194">
        <v>4039.58</v>
      </c>
      <c r="D2211" s="194">
        <v>53.75</v>
      </c>
      <c r="E2211" s="194">
        <v>3486.25</v>
      </c>
      <c r="F2211" s="194">
        <v>3459.25</v>
      </c>
      <c r="G2211" s="194">
        <v>27</v>
      </c>
      <c r="H2211" s="194">
        <v>3519.92</v>
      </c>
      <c r="I2211" s="194">
        <v>3492.92</v>
      </c>
      <c r="J2211" s="194">
        <v>27</v>
      </c>
    </row>
    <row r="2212" spans="1:10">
      <c r="A2212" s="195">
        <v>9936</v>
      </c>
      <c r="B2212" s="195">
        <v>4095.58</v>
      </c>
      <c r="C2212" s="195">
        <v>4042.17</v>
      </c>
      <c r="D2212" s="195">
        <v>53.42</v>
      </c>
      <c r="E2212" s="195">
        <v>3488.5</v>
      </c>
      <c r="F2212" s="195">
        <v>3461.67</v>
      </c>
      <c r="G2212" s="195">
        <v>26.83</v>
      </c>
      <c r="H2212" s="195">
        <v>3522.17</v>
      </c>
      <c r="I2212" s="195">
        <v>3495.33</v>
      </c>
      <c r="J2212" s="195">
        <v>26.83</v>
      </c>
    </row>
    <row r="2213" spans="1:10">
      <c r="A2213" s="194">
        <v>9940.5</v>
      </c>
      <c r="B2213" s="194">
        <v>4097.83</v>
      </c>
      <c r="C2213" s="194">
        <v>4044.67</v>
      </c>
      <c r="D2213" s="194">
        <v>53.17</v>
      </c>
      <c r="E2213" s="194">
        <v>3490.75</v>
      </c>
      <c r="F2213" s="194">
        <v>3464.08</v>
      </c>
      <c r="G2213" s="194">
        <v>26.67</v>
      </c>
      <c r="H2213" s="194">
        <v>3524.42</v>
      </c>
      <c r="I2213" s="194">
        <v>3497.75</v>
      </c>
      <c r="J2213" s="194">
        <v>26.67</v>
      </c>
    </row>
    <row r="2214" spans="1:10">
      <c r="A2214" s="195">
        <v>9945</v>
      </c>
      <c r="B2214" s="195">
        <v>4100</v>
      </c>
      <c r="C2214" s="195">
        <v>4047.17</v>
      </c>
      <c r="D2214" s="195">
        <v>52.83</v>
      </c>
      <c r="E2214" s="195">
        <v>3492.92</v>
      </c>
      <c r="F2214" s="195">
        <v>3466.42</v>
      </c>
      <c r="G2214" s="195">
        <v>26.5</v>
      </c>
      <c r="H2214" s="195">
        <v>3526.58</v>
      </c>
      <c r="I2214" s="195">
        <v>3500.08</v>
      </c>
      <c r="J2214" s="195">
        <v>26.5</v>
      </c>
    </row>
    <row r="2215" spans="1:10">
      <c r="A2215" s="194">
        <v>9949.5</v>
      </c>
      <c r="B2215" s="194">
        <v>4102.25</v>
      </c>
      <c r="C2215" s="194">
        <v>4049.67</v>
      </c>
      <c r="D2215" s="194">
        <v>52.58</v>
      </c>
      <c r="E2215" s="194">
        <v>3495.17</v>
      </c>
      <c r="F2215" s="194">
        <v>3468.75</v>
      </c>
      <c r="G2215" s="194">
        <v>26.42</v>
      </c>
      <c r="H2215" s="194">
        <v>3528.83</v>
      </c>
      <c r="I2215" s="194">
        <v>3502.42</v>
      </c>
      <c r="J2215" s="194">
        <v>26.42</v>
      </c>
    </row>
    <row r="2216" spans="1:10">
      <c r="A2216" s="195">
        <v>9954</v>
      </c>
      <c r="B2216" s="195">
        <v>4104.5</v>
      </c>
      <c r="C2216" s="195">
        <v>4052.25</v>
      </c>
      <c r="D2216" s="195">
        <v>52.25</v>
      </c>
      <c r="E2216" s="195">
        <v>3497.42</v>
      </c>
      <c r="F2216" s="195">
        <v>3471.17</v>
      </c>
      <c r="G2216" s="195">
        <v>26.25</v>
      </c>
      <c r="H2216" s="195">
        <v>3531.08</v>
      </c>
      <c r="I2216" s="195">
        <v>3504.83</v>
      </c>
      <c r="J2216" s="195">
        <v>26.25</v>
      </c>
    </row>
    <row r="2217" spans="1:10">
      <c r="A2217" s="194">
        <v>9958.5</v>
      </c>
      <c r="B2217" s="194">
        <v>4106.75</v>
      </c>
      <c r="C2217" s="194">
        <v>4054.75</v>
      </c>
      <c r="D2217" s="194">
        <v>52</v>
      </c>
      <c r="E2217" s="194">
        <v>3499.67</v>
      </c>
      <c r="F2217" s="194">
        <v>3473.58</v>
      </c>
      <c r="G2217" s="194">
        <v>26.08</v>
      </c>
      <c r="H2217" s="194">
        <v>3533.33</v>
      </c>
      <c r="I2217" s="194">
        <v>3507.25</v>
      </c>
      <c r="J2217" s="194">
        <v>26.08</v>
      </c>
    </row>
    <row r="2218" spans="1:10">
      <c r="A2218" s="195">
        <v>9963</v>
      </c>
      <c r="B2218" s="195">
        <v>4108.92</v>
      </c>
      <c r="C2218" s="195">
        <v>4057.25</v>
      </c>
      <c r="D2218" s="195">
        <v>51.67</v>
      </c>
      <c r="E2218" s="195">
        <v>3501.83</v>
      </c>
      <c r="F2218" s="195">
        <v>3475.92</v>
      </c>
      <c r="G2218" s="195">
        <v>25.92</v>
      </c>
      <c r="H2218" s="195">
        <v>3535.5</v>
      </c>
      <c r="I2218" s="195">
        <v>3509.58</v>
      </c>
      <c r="J2218" s="195">
        <v>25.92</v>
      </c>
    </row>
    <row r="2219" spans="1:10">
      <c r="A2219" s="194">
        <v>9967.5</v>
      </c>
      <c r="B2219" s="194">
        <v>4111.17</v>
      </c>
      <c r="C2219" s="194">
        <v>4059.75</v>
      </c>
      <c r="D2219" s="194">
        <v>51.42</v>
      </c>
      <c r="E2219" s="194">
        <v>3504.08</v>
      </c>
      <c r="F2219" s="194">
        <v>3478.25</v>
      </c>
      <c r="G2219" s="194">
        <v>25.83</v>
      </c>
      <c r="H2219" s="194">
        <v>3537.75</v>
      </c>
      <c r="I2219" s="194">
        <v>3511.92</v>
      </c>
      <c r="J2219" s="194">
        <v>25.83</v>
      </c>
    </row>
    <row r="2220" spans="1:10">
      <c r="A2220" s="195">
        <v>9972</v>
      </c>
      <c r="B2220" s="195">
        <v>4113.42</v>
      </c>
      <c r="C2220" s="195">
        <v>4062.33</v>
      </c>
      <c r="D2220" s="195">
        <v>51.08</v>
      </c>
      <c r="E2220" s="195">
        <v>3506.33</v>
      </c>
      <c r="F2220" s="195">
        <v>3480.67</v>
      </c>
      <c r="G2220" s="195">
        <v>25.67</v>
      </c>
      <c r="H2220" s="195">
        <v>3540</v>
      </c>
      <c r="I2220" s="195">
        <v>3514.33</v>
      </c>
      <c r="J2220" s="195">
        <v>25.67</v>
      </c>
    </row>
    <row r="2221" spans="1:10">
      <c r="A2221" s="194">
        <v>9976.5</v>
      </c>
      <c r="B2221" s="194">
        <v>4115.58</v>
      </c>
      <c r="C2221" s="194">
        <v>4064.75</v>
      </c>
      <c r="D2221" s="194">
        <v>50.83</v>
      </c>
      <c r="E2221" s="194">
        <v>3508.5</v>
      </c>
      <c r="F2221" s="194">
        <v>3483</v>
      </c>
      <c r="G2221" s="194">
        <v>25.5</v>
      </c>
      <c r="H2221" s="194">
        <v>3542.17</v>
      </c>
      <c r="I2221" s="194">
        <v>3516.67</v>
      </c>
      <c r="J2221" s="194">
        <v>25.5</v>
      </c>
    </row>
    <row r="2222" spans="1:10">
      <c r="A2222" s="195">
        <v>9981</v>
      </c>
      <c r="B2222" s="195">
        <v>4117.83</v>
      </c>
      <c r="C2222" s="195">
        <v>4067.33</v>
      </c>
      <c r="D2222" s="195">
        <v>50.5</v>
      </c>
      <c r="E2222" s="195">
        <v>3510.75</v>
      </c>
      <c r="F2222" s="195">
        <v>3485.42</v>
      </c>
      <c r="G2222" s="195">
        <v>25.33</v>
      </c>
      <c r="H2222" s="195">
        <v>3544.42</v>
      </c>
      <c r="I2222" s="195">
        <v>3519.08</v>
      </c>
      <c r="J2222" s="195">
        <v>25.33</v>
      </c>
    </row>
    <row r="2223" spans="1:10">
      <c r="A2223" s="194">
        <v>9985.5</v>
      </c>
      <c r="B2223" s="194">
        <v>4120.08</v>
      </c>
      <c r="C2223" s="194">
        <v>4069.83</v>
      </c>
      <c r="D2223" s="194">
        <v>50.25</v>
      </c>
      <c r="E2223" s="194">
        <v>3513</v>
      </c>
      <c r="F2223" s="194">
        <v>3487.75</v>
      </c>
      <c r="G2223" s="194">
        <v>25.25</v>
      </c>
      <c r="H2223" s="194">
        <v>3546.67</v>
      </c>
      <c r="I2223" s="194">
        <v>3521.42</v>
      </c>
      <c r="J2223" s="194">
        <v>25.25</v>
      </c>
    </row>
    <row r="2224" spans="1:10">
      <c r="A2224" s="195">
        <v>9990</v>
      </c>
      <c r="B2224" s="195">
        <v>4122.33</v>
      </c>
      <c r="C2224" s="195">
        <v>4072.42</v>
      </c>
      <c r="D2224" s="195">
        <v>49.92</v>
      </c>
      <c r="E2224" s="195">
        <v>3515.25</v>
      </c>
      <c r="F2224" s="195">
        <v>3490.17</v>
      </c>
      <c r="G2224" s="195">
        <v>25.08</v>
      </c>
      <c r="H2224" s="195">
        <v>3548.92</v>
      </c>
      <c r="I2224" s="195">
        <v>3523.83</v>
      </c>
      <c r="J2224" s="195">
        <v>25.08</v>
      </c>
    </row>
    <row r="2225" spans="1:10">
      <c r="A2225" s="194">
        <v>9994.5</v>
      </c>
      <c r="B2225" s="194">
        <v>4124.5</v>
      </c>
      <c r="C2225" s="194">
        <v>4074.83</v>
      </c>
      <c r="D2225" s="194">
        <v>49.67</v>
      </c>
      <c r="E2225" s="194">
        <v>3517.42</v>
      </c>
      <c r="F2225" s="194">
        <v>3492.5</v>
      </c>
      <c r="G2225" s="194">
        <v>24.92</v>
      </c>
      <c r="H2225" s="194">
        <v>3551.08</v>
      </c>
      <c r="I2225" s="194">
        <v>3526.17</v>
      </c>
      <c r="J2225" s="194">
        <v>24.92</v>
      </c>
    </row>
    <row r="2226" spans="1:10">
      <c r="A2226" s="195">
        <v>9999</v>
      </c>
      <c r="B2226" s="195">
        <v>4126.75</v>
      </c>
      <c r="C2226" s="195">
        <v>4077.42</v>
      </c>
      <c r="D2226" s="195">
        <v>49.33</v>
      </c>
      <c r="E2226" s="195">
        <v>3519.67</v>
      </c>
      <c r="F2226" s="195">
        <v>3494.92</v>
      </c>
      <c r="G2226" s="195">
        <v>24.75</v>
      </c>
      <c r="H2226" s="195">
        <v>3553.33</v>
      </c>
      <c r="I2226" s="195">
        <v>3528.58</v>
      </c>
      <c r="J2226" s="195">
        <v>24.75</v>
      </c>
    </row>
    <row r="2227" spans="1:10">
      <c r="A2227" s="194">
        <v>10003.5</v>
      </c>
      <c r="B2227" s="194">
        <v>4129</v>
      </c>
      <c r="C2227" s="194">
        <v>4079.92</v>
      </c>
      <c r="D2227" s="194">
        <v>49.08</v>
      </c>
      <c r="E2227" s="194">
        <v>3521.92</v>
      </c>
      <c r="F2227" s="194">
        <v>3497.25</v>
      </c>
      <c r="G2227" s="194">
        <v>24.67</v>
      </c>
      <c r="H2227" s="194">
        <v>3555.58</v>
      </c>
      <c r="I2227" s="194">
        <v>3530.92</v>
      </c>
      <c r="J2227" s="194">
        <v>24.67</v>
      </c>
    </row>
    <row r="2228" spans="1:10">
      <c r="A2228" s="195">
        <v>10008</v>
      </c>
      <c r="B2228" s="195">
        <v>4131.25</v>
      </c>
      <c r="C2228" s="195">
        <v>4082.5</v>
      </c>
      <c r="D2228" s="195">
        <v>48.75</v>
      </c>
      <c r="E2228" s="195">
        <v>3524.17</v>
      </c>
      <c r="F2228" s="195">
        <v>3499.67</v>
      </c>
      <c r="G2228" s="195">
        <v>24.5</v>
      </c>
      <c r="H2228" s="195">
        <v>3557.83</v>
      </c>
      <c r="I2228" s="195">
        <v>3533.33</v>
      </c>
      <c r="J2228" s="195">
        <v>24.5</v>
      </c>
    </row>
    <row r="2229" spans="1:10">
      <c r="A2229" s="194">
        <v>10012.5</v>
      </c>
      <c r="B2229" s="194">
        <v>4133.42</v>
      </c>
      <c r="C2229" s="194">
        <v>4084.92</v>
      </c>
      <c r="D2229" s="194">
        <v>48.5</v>
      </c>
      <c r="E2229" s="194">
        <v>3526.33</v>
      </c>
      <c r="F2229" s="194">
        <v>3502</v>
      </c>
      <c r="G2229" s="194">
        <v>24.33</v>
      </c>
      <c r="H2229" s="194">
        <v>3560</v>
      </c>
      <c r="I2229" s="194">
        <v>3535.67</v>
      </c>
      <c r="J2229" s="194">
        <v>24.33</v>
      </c>
    </row>
    <row r="2230" spans="1:10">
      <c r="A2230" s="195">
        <v>10017</v>
      </c>
      <c r="B2230" s="195">
        <v>4135.67</v>
      </c>
      <c r="C2230" s="195">
        <v>4087.5</v>
      </c>
      <c r="D2230" s="195">
        <v>48.17</v>
      </c>
      <c r="E2230" s="195">
        <v>3528.58</v>
      </c>
      <c r="F2230" s="195">
        <v>3504.42</v>
      </c>
      <c r="G2230" s="195">
        <v>24.17</v>
      </c>
      <c r="H2230" s="195">
        <v>3562.25</v>
      </c>
      <c r="I2230" s="195">
        <v>3538.08</v>
      </c>
      <c r="J2230" s="195">
        <v>24.17</v>
      </c>
    </row>
    <row r="2231" spans="1:10">
      <c r="A2231" s="194">
        <v>10021.5</v>
      </c>
      <c r="B2231" s="194">
        <v>4137.92</v>
      </c>
      <c r="C2231" s="194">
        <v>4090</v>
      </c>
      <c r="D2231" s="194">
        <v>47.92</v>
      </c>
      <c r="E2231" s="194">
        <v>3530.83</v>
      </c>
      <c r="F2231" s="194">
        <v>3506.75</v>
      </c>
      <c r="G2231" s="194">
        <v>24.08</v>
      </c>
      <c r="H2231" s="194">
        <v>3564.5</v>
      </c>
      <c r="I2231" s="194">
        <v>3540.42</v>
      </c>
      <c r="J2231" s="194">
        <v>24.08</v>
      </c>
    </row>
    <row r="2232" spans="1:10">
      <c r="A2232" s="195">
        <v>10026</v>
      </c>
      <c r="B2232" s="195">
        <v>4140.17</v>
      </c>
      <c r="C2232" s="195">
        <v>4092.58</v>
      </c>
      <c r="D2232" s="195">
        <v>47.58</v>
      </c>
      <c r="E2232" s="195">
        <v>3533.08</v>
      </c>
      <c r="F2232" s="195">
        <v>3509.17</v>
      </c>
      <c r="G2232" s="195">
        <v>23.92</v>
      </c>
      <c r="H2232" s="195">
        <v>3566.75</v>
      </c>
      <c r="I2232" s="195">
        <v>3542.83</v>
      </c>
      <c r="J2232" s="195">
        <v>23.92</v>
      </c>
    </row>
    <row r="2233" spans="1:10">
      <c r="A2233" s="194">
        <v>10030.5</v>
      </c>
      <c r="B2233" s="194">
        <v>4142.33</v>
      </c>
      <c r="C2233" s="194">
        <v>4095</v>
      </c>
      <c r="D2233" s="194">
        <v>47.33</v>
      </c>
      <c r="E2233" s="194">
        <v>3535.25</v>
      </c>
      <c r="F2233" s="194">
        <v>3511.5</v>
      </c>
      <c r="G2233" s="194">
        <v>23.75</v>
      </c>
      <c r="H2233" s="194">
        <v>3568.92</v>
      </c>
      <c r="I2233" s="194">
        <v>3545.17</v>
      </c>
      <c r="J2233" s="194">
        <v>23.75</v>
      </c>
    </row>
    <row r="2234" spans="1:10">
      <c r="A2234" s="195">
        <v>10035</v>
      </c>
      <c r="B2234" s="195">
        <v>4144.58</v>
      </c>
      <c r="C2234" s="195">
        <v>4097.58</v>
      </c>
      <c r="D2234" s="195">
        <v>47</v>
      </c>
      <c r="E2234" s="195">
        <v>3537.5</v>
      </c>
      <c r="F2234" s="195">
        <v>3513.92</v>
      </c>
      <c r="G2234" s="195">
        <v>23.58</v>
      </c>
      <c r="H2234" s="195">
        <v>3571.17</v>
      </c>
      <c r="I2234" s="195">
        <v>3547.58</v>
      </c>
      <c r="J2234" s="195">
        <v>23.58</v>
      </c>
    </row>
    <row r="2235" spans="1:10">
      <c r="A2235" s="194">
        <v>10039.5</v>
      </c>
      <c r="B2235" s="194">
        <v>4146.83</v>
      </c>
      <c r="C2235" s="194">
        <v>4100.08</v>
      </c>
      <c r="D2235" s="194">
        <v>46.75</v>
      </c>
      <c r="E2235" s="194">
        <v>3539.75</v>
      </c>
      <c r="F2235" s="194">
        <v>3516.33</v>
      </c>
      <c r="G2235" s="194">
        <v>23.42</v>
      </c>
      <c r="H2235" s="194">
        <v>3573.42</v>
      </c>
      <c r="I2235" s="194">
        <v>3550</v>
      </c>
      <c r="J2235" s="194">
        <v>23.42</v>
      </c>
    </row>
    <row r="2236" spans="1:10">
      <c r="A2236" s="195">
        <v>10044</v>
      </c>
      <c r="B2236" s="195">
        <v>4149</v>
      </c>
      <c r="C2236" s="195">
        <v>4102.58</v>
      </c>
      <c r="D2236" s="195">
        <v>46.42</v>
      </c>
      <c r="E2236" s="195">
        <v>3541.92</v>
      </c>
      <c r="F2236" s="195">
        <v>3518.58</v>
      </c>
      <c r="G2236" s="195">
        <v>23.33</v>
      </c>
      <c r="H2236" s="195">
        <v>3575.58</v>
      </c>
      <c r="I2236" s="195">
        <v>3552.25</v>
      </c>
      <c r="J2236" s="195">
        <v>23.33</v>
      </c>
    </row>
    <row r="2237" spans="1:10">
      <c r="A2237" s="194">
        <v>10048.5</v>
      </c>
      <c r="B2237" s="194">
        <v>4151.25</v>
      </c>
      <c r="C2237" s="194">
        <v>4105.08</v>
      </c>
      <c r="D2237" s="194">
        <v>46.17</v>
      </c>
      <c r="E2237" s="194">
        <v>3544.17</v>
      </c>
      <c r="F2237" s="194">
        <v>3521</v>
      </c>
      <c r="G2237" s="194">
        <v>23.17</v>
      </c>
      <c r="H2237" s="194">
        <v>3577.83</v>
      </c>
      <c r="I2237" s="194">
        <v>3554.67</v>
      </c>
      <c r="J2237" s="194">
        <v>23.17</v>
      </c>
    </row>
    <row r="2238" spans="1:10">
      <c r="A2238" s="195">
        <v>10053</v>
      </c>
      <c r="B2238" s="195">
        <v>4153.5</v>
      </c>
      <c r="C2238" s="195">
        <v>4107.67</v>
      </c>
      <c r="D2238" s="195">
        <v>45.83</v>
      </c>
      <c r="E2238" s="195">
        <v>3546.42</v>
      </c>
      <c r="F2238" s="195">
        <v>3523.42</v>
      </c>
      <c r="G2238" s="195">
        <v>23</v>
      </c>
      <c r="H2238" s="195">
        <v>3580.08</v>
      </c>
      <c r="I2238" s="195">
        <v>3557.08</v>
      </c>
      <c r="J2238" s="195">
        <v>23</v>
      </c>
    </row>
    <row r="2239" spans="1:10">
      <c r="A2239" s="194">
        <v>10057.5</v>
      </c>
      <c r="B2239" s="194">
        <v>4155.75</v>
      </c>
      <c r="C2239" s="194">
        <v>4110.17</v>
      </c>
      <c r="D2239" s="194">
        <v>45.58</v>
      </c>
      <c r="E2239" s="194">
        <v>3548.67</v>
      </c>
      <c r="F2239" s="194">
        <v>3525.83</v>
      </c>
      <c r="G2239" s="194">
        <v>22.83</v>
      </c>
      <c r="H2239" s="194">
        <v>3582.33</v>
      </c>
      <c r="I2239" s="194">
        <v>3559.5</v>
      </c>
      <c r="J2239" s="194">
        <v>22.83</v>
      </c>
    </row>
    <row r="2240" spans="1:10">
      <c r="A2240" s="195">
        <v>10062</v>
      </c>
      <c r="B2240" s="195">
        <v>4157.92</v>
      </c>
      <c r="C2240" s="195">
        <v>4112.67</v>
      </c>
      <c r="D2240" s="195">
        <v>45.25</v>
      </c>
      <c r="E2240" s="195">
        <v>3550.83</v>
      </c>
      <c r="F2240" s="195">
        <v>3528.08</v>
      </c>
      <c r="G2240" s="195">
        <v>22.75</v>
      </c>
      <c r="H2240" s="195">
        <v>3584.5</v>
      </c>
      <c r="I2240" s="195">
        <v>3561.75</v>
      </c>
      <c r="J2240" s="195">
        <v>22.75</v>
      </c>
    </row>
    <row r="2241" spans="1:10">
      <c r="A2241" s="194">
        <v>10066.5</v>
      </c>
      <c r="B2241" s="194">
        <v>4160.17</v>
      </c>
      <c r="C2241" s="194">
        <v>4115.25</v>
      </c>
      <c r="D2241" s="194">
        <v>44.92</v>
      </c>
      <c r="E2241" s="194">
        <v>3553.08</v>
      </c>
      <c r="F2241" s="194">
        <v>3530.5</v>
      </c>
      <c r="G2241" s="194">
        <v>22.58</v>
      </c>
      <c r="H2241" s="194">
        <v>3586.75</v>
      </c>
      <c r="I2241" s="194">
        <v>3564.17</v>
      </c>
      <c r="J2241" s="194">
        <v>22.58</v>
      </c>
    </row>
    <row r="2242" spans="1:10">
      <c r="A2242" s="195">
        <v>10071</v>
      </c>
      <c r="B2242" s="195">
        <v>4162.42</v>
      </c>
      <c r="C2242" s="195">
        <v>4117.75</v>
      </c>
      <c r="D2242" s="195">
        <v>44.67</v>
      </c>
      <c r="E2242" s="195">
        <v>3555.33</v>
      </c>
      <c r="F2242" s="195">
        <v>3532.92</v>
      </c>
      <c r="G2242" s="195">
        <v>22.42</v>
      </c>
      <c r="H2242" s="195">
        <v>3589</v>
      </c>
      <c r="I2242" s="195">
        <v>3566.58</v>
      </c>
      <c r="J2242" s="195">
        <v>22.42</v>
      </c>
    </row>
    <row r="2243" spans="1:10">
      <c r="A2243" s="194">
        <v>10075.5</v>
      </c>
      <c r="B2243" s="194">
        <v>4164.67</v>
      </c>
      <c r="C2243" s="194">
        <v>4120.33</v>
      </c>
      <c r="D2243" s="194">
        <v>44.33</v>
      </c>
      <c r="E2243" s="194">
        <v>3557.58</v>
      </c>
      <c r="F2243" s="194">
        <v>3535.33</v>
      </c>
      <c r="G2243" s="194">
        <v>22.25</v>
      </c>
      <c r="H2243" s="194">
        <v>3591.25</v>
      </c>
      <c r="I2243" s="194">
        <v>3569</v>
      </c>
      <c r="J2243" s="194">
        <v>22.25</v>
      </c>
    </row>
    <row r="2244" spans="1:10">
      <c r="A2244" s="195">
        <v>10080</v>
      </c>
      <c r="B2244" s="195">
        <v>4166.83</v>
      </c>
      <c r="C2244" s="195">
        <v>4122.75</v>
      </c>
      <c r="D2244" s="195">
        <v>44.08</v>
      </c>
      <c r="E2244" s="195">
        <v>3559.75</v>
      </c>
      <c r="F2244" s="195">
        <v>3537.58</v>
      </c>
      <c r="G2244" s="195">
        <v>22.17</v>
      </c>
      <c r="H2244" s="195">
        <v>3593.42</v>
      </c>
      <c r="I2244" s="195">
        <v>3571.25</v>
      </c>
      <c r="J2244" s="195">
        <v>22.17</v>
      </c>
    </row>
    <row r="2245" spans="1:10">
      <c r="A2245" s="194">
        <v>10084.5</v>
      </c>
      <c r="B2245" s="194">
        <v>4169.08</v>
      </c>
      <c r="C2245" s="194">
        <v>4125.33</v>
      </c>
      <c r="D2245" s="194">
        <v>43.75</v>
      </c>
      <c r="E2245" s="194">
        <v>3562</v>
      </c>
      <c r="F2245" s="194">
        <v>3540</v>
      </c>
      <c r="G2245" s="194">
        <v>22</v>
      </c>
      <c r="H2245" s="194">
        <v>3595.67</v>
      </c>
      <c r="I2245" s="194">
        <v>3573.67</v>
      </c>
      <c r="J2245" s="194">
        <v>22</v>
      </c>
    </row>
    <row r="2246" spans="1:10">
      <c r="A2246" s="195">
        <v>10089</v>
      </c>
      <c r="B2246" s="195">
        <v>4171.33</v>
      </c>
      <c r="C2246" s="195">
        <v>4127.83</v>
      </c>
      <c r="D2246" s="195">
        <v>43.5</v>
      </c>
      <c r="E2246" s="195">
        <v>3564.25</v>
      </c>
      <c r="F2246" s="195">
        <v>3542.42</v>
      </c>
      <c r="G2246" s="195">
        <v>21.83</v>
      </c>
      <c r="H2246" s="195">
        <v>3597.92</v>
      </c>
      <c r="I2246" s="195">
        <v>3576.08</v>
      </c>
      <c r="J2246" s="195">
        <v>21.83</v>
      </c>
    </row>
    <row r="2247" spans="1:10">
      <c r="A2247" s="194">
        <v>10093.5</v>
      </c>
      <c r="B2247" s="194">
        <v>4173.5</v>
      </c>
      <c r="C2247" s="194">
        <v>4130.33</v>
      </c>
      <c r="D2247" s="194">
        <v>43.17</v>
      </c>
      <c r="E2247" s="194">
        <v>3566.42</v>
      </c>
      <c r="F2247" s="194">
        <v>3544.75</v>
      </c>
      <c r="G2247" s="194">
        <v>21.67</v>
      </c>
      <c r="H2247" s="194">
        <v>3600.08</v>
      </c>
      <c r="I2247" s="194">
        <v>3578.42</v>
      </c>
      <c r="J2247" s="194">
        <v>21.67</v>
      </c>
    </row>
    <row r="2248" spans="1:10">
      <c r="A2248" s="195">
        <v>10098</v>
      </c>
      <c r="B2248" s="195">
        <v>4175.75</v>
      </c>
      <c r="C2248" s="195">
        <v>4132.83</v>
      </c>
      <c r="D2248" s="195">
        <v>42.92</v>
      </c>
      <c r="E2248" s="195">
        <v>3568.67</v>
      </c>
      <c r="F2248" s="195">
        <v>3547.08</v>
      </c>
      <c r="G2248" s="195">
        <v>21.58</v>
      </c>
      <c r="H2248" s="195">
        <v>3602.33</v>
      </c>
      <c r="I2248" s="195">
        <v>3580.75</v>
      </c>
      <c r="J2248" s="195">
        <v>21.58</v>
      </c>
    </row>
    <row r="2249" spans="1:10">
      <c r="A2249" s="194">
        <v>10102.5</v>
      </c>
      <c r="B2249" s="194">
        <v>4178</v>
      </c>
      <c r="C2249" s="194">
        <v>4135.42</v>
      </c>
      <c r="D2249" s="194">
        <v>42.58</v>
      </c>
      <c r="E2249" s="194">
        <v>3570.92</v>
      </c>
      <c r="F2249" s="194">
        <v>3549.5</v>
      </c>
      <c r="G2249" s="194">
        <v>21.42</v>
      </c>
      <c r="H2249" s="194">
        <v>3604.58</v>
      </c>
      <c r="I2249" s="194">
        <v>3583.17</v>
      </c>
      <c r="J2249" s="194">
        <v>21.42</v>
      </c>
    </row>
    <row r="2250" spans="1:10">
      <c r="A2250" s="195">
        <v>10107</v>
      </c>
      <c r="B2250" s="195">
        <v>4180.25</v>
      </c>
      <c r="C2250" s="195">
        <v>4137.92</v>
      </c>
      <c r="D2250" s="195">
        <v>42.33</v>
      </c>
      <c r="E2250" s="195">
        <v>3573.17</v>
      </c>
      <c r="F2250" s="195">
        <v>3551.92</v>
      </c>
      <c r="G2250" s="195">
        <v>21.25</v>
      </c>
      <c r="H2250" s="195">
        <v>3606.83</v>
      </c>
      <c r="I2250" s="195">
        <v>3585.58</v>
      </c>
      <c r="J2250" s="195">
        <v>21.25</v>
      </c>
    </row>
    <row r="2251" spans="1:10">
      <c r="A2251" s="194">
        <v>10111.5</v>
      </c>
      <c r="B2251" s="194">
        <v>4182.42</v>
      </c>
      <c r="C2251" s="194">
        <v>4140.42</v>
      </c>
      <c r="D2251" s="194">
        <v>42</v>
      </c>
      <c r="E2251" s="194">
        <v>3575.33</v>
      </c>
      <c r="F2251" s="194">
        <v>3554.25</v>
      </c>
      <c r="G2251" s="194">
        <v>21.08</v>
      </c>
      <c r="H2251" s="194">
        <v>3609</v>
      </c>
      <c r="I2251" s="194">
        <v>3587.92</v>
      </c>
      <c r="J2251" s="194">
        <v>21.08</v>
      </c>
    </row>
    <row r="2252" spans="1:10">
      <c r="A2252" s="195">
        <v>10116</v>
      </c>
      <c r="B2252" s="195">
        <v>4184.67</v>
      </c>
      <c r="C2252" s="195">
        <v>4142.92</v>
      </c>
      <c r="D2252" s="195">
        <v>41.75</v>
      </c>
      <c r="E2252" s="195">
        <v>3577.58</v>
      </c>
      <c r="F2252" s="195">
        <v>3556.58</v>
      </c>
      <c r="G2252" s="195">
        <v>21</v>
      </c>
      <c r="H2252" s="195">
        <v>3611.25</v>
      </c>
      <c r="I2252" s="195">
        <v>3590.25</v>
      </c>
      <c r="J2252" s="195">
        <v>21</v>
      </c>
    </row>
    <row r="2253" spans="1:10">
      <c r="A2253" s="194">
        <v>10120.5</v>
      </c>
      <c r="B2253" s="194">
        <v>4186.92</v>
      </c>
      <c r="C2253" s="194">
        <v>4145.5</v>
      </c>
      <c r="D2253" s="194">
        <v>41.42</v>
      </c>
      <c r="E2253" s="194">
        <v>3579.83</v>
      </c>
      <c r="F2253" s="194">
        <v>3559</v>
      </c>
      <c r="G2253" s="194">
        <v>20.83</v>
      </c>
      <c r="H2253" s="194">
        <v>3613.5</v>
      </c>
      <c r="I2253" s="194">
        <v>3592.67</v>
      </c>
      <c r="J2253" s="194">
        <v>20.83</v>
      </c>
    </row>
    <row r="2254" spans="1:10">
      <c r="A2254" s="195">
        <v>10125</v>
      </c>
      <c r="B2254" s="195">
        <v>4189.17</v>
      </c>
      <c r="C2254" s="195">
        <v>4148</v>
      </c>
      <c r="D2254" s="195">
        <v>41.17</v>
      </c>
      <c r="E2254" s="195">
        <v>3582.08</v>
      </c>
      <c r="F2254" s="195">
        <v>3561.42</v>
      </c>
      <c r="G2254" s="195">
        <v>20.67</v>
      </c>
      <c r="H2254" s="195">
        <v>3615.75</v>
      </c>
      <c r="I2254" s="195">
        <v>3595.08</v>
      </c>
      <c r="J2254" s="195">
        <v>20.67</v>
      </c>
    </row>
    <row r="2255" spans="1:10">
      <c r="A2255" s="194">
        <v>10129.5</v>
      </c>
      <c r="B2255" s="194">
        <v>4191.33</v>
      </c>
      <c r="C2255" s="194">
        <v>4150.5</v>
      </c>
      <c r="D2255" s="194">
        <v>40.83</v>
      </c>
      <c r="E2255" s="194">
        <v>3584.25</v>
      </c>
      <c r="F2255" s="194">
        <v>3563.75</v>
      </c>
      <c r="G2255" s="194">
        <v>20.5</v>
      </c>
      <c r="H2255" s="194">
        <v>3617.92</v>
      </c>
      <c r="I2255" s="194">
        <v>3597.42</v>
      </c>
      <c r="J2255" s="194">
        <v>20.5</v>
      </c>
    </row>
    <row r="2256" spans="1:10">
      <c r="A2256" s="195">
        <v>10134</v>
      </c>
      <c r="B2256" s="195">
        <v>4193.58</v>
      </c>
      <c r="C2256" s="195">
        <v>4153</v>
      </c>
      <c r="D2256" s="195">
        <v>40.58</v>
      </c>
      <c r="E2256" s="195">
        <v>3586.5</v>
      </c>
      <c r="F2256" s="195">
        <v>3566.08</v>
      </c>
      <c r="G2256" s="195">
        <v>20.420000000000002</v>
      </c>
      <c r="H2256" s="195">
        <v>3620.17</v>
      </c>
      <c r="I2256" s="195">
        <v>3599.75</v>
      </c>
      <c r="J2256" s="195">
        <v>20.420000000000002</v>
      </c>
    </row>
    <row r="2257" spans="1:10">
      <c r="A2257" s="194">
        <v>10138.5</v>
      </c>
      <c r="B2257" s="194">
        <v>4195.83</v>
      </c>
      <c r="C2257" s="194">
        <v>4155.58</v>
      </c>
      <c r="D2257" s="194">
        <v>40.25</v>
      </c>
      <c r="E2257" s="194">
        <v>3588.75</v>
      </c>
      <c r="F2257" s="194">
        <v>3568.5</v>
      </c>
      <c r="G2257" s="194">
        <v>20.25</v>
      </c>
      <c r="H2257" s="194">
        <v>3622.42</v>
      </c>
      <c r="I2257" s="194">
        <v>3602.17</v>
      </c>
      <c r="J2257" s="194">
        <v>20.25</v>
      </c>
    </row>
    <row r="2258" spans="1:10">
      <c r="A2258" s="195">
        <v>10143</v>
      </c>
      <c r="B2258" s="195">
        <v>4198.08</v>
      </c>
      <c r="C2258" s="195">
        <v>4158.08</v>
      </c>
      <c r="D2258" s="195">
        <v>40</v>
      </c>
      <c r="E2258" s="195">
        <v>3591</v>
      </c>
      <c r="F2258" s="195">
        <v>3570.92</v>
      </c>
      <c r="G2258" s="195">
        <v>20.079999999999998</v>
      </c>
      <c r="H2258" s="195">
        <v>3624.67</v>
      </c>
      <c r="I2258" s="195">
        <v>3604.58</v>
      </c>
      <c r="J2258" s="195">
        <v>20.079999999999998</v>
      </c>
    </row>
    <row r="2259" spans="1:10">
      <c r="A2259" s="194">
        <v>10147.5</v>
      </c>
      <c r="B2259" s="194">
        <v>4200.25</v>
      </c>
      <c r="C2259" s="194">
        <v>4160.58</v>
      </c>
      <c r="D2259" s="194">
        <v>39.67</v>
      </c>
      <c r="E2259" s="194">
        <v>3593.17</v>
      </c>
      <c r="F2259" s="194">
        <v>3573.25</v>
      </c>
      <c r="G2259" s="194">
        <v>19.920000000000002</v>
      </c>
      <c r="H2259" s="194">
        <v>3626.83</v>
      </c>
      <c r="I2259" s="194">
        <v>3606.92</v>
      </c>
      <c r="J2259" s="194">
        <v>19.920000000000002</v>
      </c>
    </row>
    <row r="2260" spans="1:10">
      <c r="A2260" s="195">
        <v>10152</v>
      </c>
      <c r="B2260" s="195">
        <v>4202.5</v>
      </c>
      <c r="C2260" s="195">
        <v>4163.08</v>
      </c>
      <c r="D2260" s="195">
        <v>39.42</v>
      </c>
      <c r="E2260" s="195">
        <v>3595.42</v>
      </c>
      <c r="F2260" s="195">
        <v>3575.58</v>
      </c>
      <c r="G2260" s="195">
        <v>19.829999999999998</v>
      </c>
      <c r="H2260" s="195">
        <v>3629.08</v>
      </c>
      <c r="I2260" s="195">
        <v>3609.25</v>
      </c>
      <c r="J2260" s="195">
        <v>19.829999999999998</v>
      </c>
    </row>
    <row r="2261" spans="1:10">
      <c r="A2261" s="194">
        <v>10156.5</v>
      </c>
      <c r="B2261" s="194">
        <v>4204.75</v>
      </c>
      <c r="C2261" s="194">
        <v>4165.67</v>
      </c>
      <c r="D2261" s="194">
        <v>39.08</v>
      </c>
      <c r="E2261" s="194">
        <v>3597.67</v>
      </c>
      <c r="F2261" s="194">
        <v>3578</v>
      </c>
      <c r="G2261" s="194">
        <v>19.670000000000002</v>
      </c>
      <c r="H2261" s="194">
        <v>3631.33</v>
      </c>
      <c r="I2261" s="194">
        <v>3611.67</v>
      </c>
      <c r="J2261" s="194">
        <v>19.670000000000002</v>
      </c>
    </row>
    <row r="2262" spans="1:10">
      <c r="A2262" s="195">
        <v>10161</v>
      </c>
      <c r="B2262" s="195">
        <v>4206.92</v>
      </c>
      <c r="C2262" s="195">
        <v>4168.08</v>
      </c>
      <c r="D2262" s="195">
        <v>38.83</v>
      </c>
      <c r="E2262" s="195">
        <v>3599.83</v>
      </c>
      <c r="F2262" s="195">
        <v>3580.33</v>
      </c>
      <c r="G2262" s="195">
        <v>19.5</v>
      </c>
      <c r="H2262" s="195">
        <v>3633.5</v>
      </c>
      <c r="I2262" s="195">
        <v>3614</v>
      </c>
      <c r="J2262" s="195">
        <v>19.5</v>
      </c>
    </row>
    <row r="2263" spans="1:10">
      <c r="A2263" s="194">
        <v>10165.5</v>
      </c>
      <c r="B2263" s="194">
        <v>4209.17</v>
      </c>
      <c r="C2263" s="194">
        <v>4170.67</v>
      </c>
      <c r="D2263" s="194">
        <v>38.5</v>
      </c>
      <c r="E2263" s="194">
        <v>3602.08</v>
      </c>
      <c r="F2263" s="194">
        <v>3582.75</v>
      </c>
      <c r="G2263" s="194">
        <v>19.329999999999998</v>
      </c>
      <c r="H2263" s="194">
        <v>3635.75</v>
      </c>
      <c r="I2263" s="194">
        <v>3616.42</v>
      </c>
      <c r="J2263" s="194">
        <v>19.329999999999998</v>
      </c>
    </row>
    <row r="2264" spans="1:10">
      <c r="A2264" s="195">
        <v>10170</v>
      </c>
      <c r="B2264" s="195">
        <v>4211.42</v>
      </c>
      <c r="C2264" s="195">
        <v>4173.17</v>
      </c>
      <c r="D2264" s="195">
        <v>38.25</v>
      </c>
      <c r="E2264" s="195">
        <v>3604.33</v>
      </c>
      <c r="F2264" s="195">
        <v>3585.17</v>
      </c>
      <c r="G2264" s="195">
        <v>19.170000000000002</v>
      </c>
      <c r="H2264" s="195">
        <v>3638</v>
      </c>
      <c r="I2264" s="195">
        <v>3618.83</v>
      </c>
      <c r="J2264" s="195">
        <v>19.170000000000002</v>
      </c>
    </row>
    <row r="2265" spans="1:10">
      <c r="A2265" s="194">
        <v>10174.5</v>
      </c>
      <c r="B2265" s="194">
        <v>4213.67</v>
      </c>
      <c r="C2265" s="194">
        <v>4175.75</v>
      </c>
      <c r="D2265" s="194">
        <v>37.92</v>
      </c>
      <c r="E2265" s="194">
        <v>3606.58</v>
      </c>
      <c r="F2265" s="194">
        <v>3587.5</v>
      </c>
      <c r="G2265" s="194">
        <v>19.079999999999998</v>
      </c>
      <c r="H2265" s="194">
        <v>3640.25</v>
      </c>
      <c r="I2265" s="194">
        <v>3621.17</v>
      </c>
      <c r="J2265" s="194">
        <v>19.079999999999998</v>
      </c>
    </row>
    <row r="2266" spans="1:10">
      <c r="A2266" s="195">
        <v>10179</v>
      </c>
      <c r="B2266" s="195">
        <v>4215.83</v>
      </c>
      <c r="C2266" s="195">
        <v>4178.17</v>
      </c>
      <c r="D2266" s="195">
        <v>37.67</v>
      </c>
      <c r="E2266" s="195">
        <v>3608.75</v>
      </c>
      <c r="F2266" s="195">
        <v>3589.83</v>
      </c>
      <c r="G2266" s="195">
        <v>18.920000000000002</v>
      </c>
      <c r="H2266" s="195">
        <v>3642.42</v>
      </c>
      <c r="I2266" s="195">
        <v>3623.5</v>
      </c>
      <c r="J2266" s="195">
        <v>18.920000000000002</v>
      </c>
    </row>
    <row r="2267" spans="1:10">
      <c r="A2267" s="194">
        <v>10183.5</v>
      </c>
      <c r="B2267" s="194">
        <v>4218.08</v>
      </c>
      <c r="C2267" s="194">
        <v>4180.75</v>
      </c>
      <c r="D2267" s="194">
        <v>37.33</v>
      </c>
      <c r="E2267" s="194">
        <v>3611</v>
      </c>
      <c r="F2267" s="194">
        <v>3592.25</v>
      </c>
      <c r="G2267" s="194">
        <v>18.75</v>
      </c>
      <c r="H2267" s="194">
        <v>3644.67</v>
      </c>
      <c r="I2267" s="194">
        <v>3625.92</v>
      </c>
      <c r="J2267" s="194">
        <v>18.75</v>
      </c>
    </row>
    <row r="2268" spans="1:10">
      <c r="A2268" s="195">
        <v>10188</v>
      </c>
      <c r="B2268" s="195">
        <v>4220.33</v>
      </c>
      <c r="C2268" s="195">
        <v>4183.25</v>
      </c>
      <c r="D2268" s="195">
        <v>37.08</v>
      </c>
      <c r="E2268" s="195">
        <v>3613.25</v>
      </c>
      <c r="F2268" s="195">
        <v>3594.67</v>
      </c>
      <c r="G2268" s="195">
        <v>18.579999999999998</v>
      </c>
      <c r="H2268" s="195">
        <v>3646.92</v>
      </c>
      <c r="I2268" s="195">
        <v>3628.33</v>
      </c>
      <c r="J2268" s="195">
        <v>18.579999999999998</v>
      </c>
    </row>
    <row r="2269" spans="1:10">
      <c r="A2269" s="194">
        <v>10192.5</v>
      </c>
      <c r="B2269" s="194">
        <v>4222.58</v>
      </c>
      <c r="C2269" s="194">
        <v>4185.83</v>
      </c>
      <c r="D2269" s="194">
        <v>36.75</v>
      </c>
      <c r="E2269" s="194">
        <v>3615.5</v>
      </c>
      <c r="F2269" s="194">
        <v>3597</v>
      </c>
      <c r="G2269" s="194">
        <v>18.5</v>
      </c>
      <c r="H2269" s="194">
        <v>3649.17</v>
      </c>
      <c r="I2269" s="194">
        <v>3630.67</v>
      </c>
      <c r="J2269" s="194">
        <v>18.5</v>
      </c>
    </row>
    <row r="2270" spans="1:10">
      <c r="A2270" s="195">
        <v>10197</v>
      </c>
      <c r="B2270" s="195">
        <v>4224.75</v>
      </c>
      <c r="C2270" s="195">
        <v>4188.25</v>
      </c>
      <c r="D2270" s="195">
        <v>36.5</v>
      </c>
      <c r="E2270" s="195">
        <v>3617.67</v>
      </c>
      <c r="F2270" s="195">
        <v>3599.33</v>
      </c>
      <c r="G2270" s="195">
        <v>18.329999999999998</v>
      </c>
      <c r="H2270" s="195">
        <v>3651.33</v>
      </c>
      <c r="I2270" s="195">
        <v>3633</v>
      </c>
      <c r="J2270" s="195">
        <v>18.329999999999998</v>
      </c>
    </row>
    <row r="2271" spans="1:10">
      <c r="A2271" s="194">
        <v>10201.5</v>
      </c>
      <c r="B2271" s="194">
        <v>4227</v>
      </c>
      <c r="C2271" s="194">
        <v>4190.83</v>
      </c>
      <c r="D2271" s="194">
        <v>36.17</v>
      </c>
      <c r="E2271" s="194">
        <v>3619.92</v>
      </c>
      <c r="F2271" s="194">
        <v>3601.75</v>
      </c>
      <c r="G2271" s="194">
        <v>18.170000000000002</v>
      </c>
      <c r="H2271" s="194">
        <v>3653.58</v>
      </c>
      <c r="I2271" s="194">
        <v>3635.42</v>
      </c>
      <c r="J2271" s="194">
        <v>18.170000000000002</v>
      </c>
    </row>
    <row r="2272" spans="1:10">
      <c r="A2272" s="195">
        <v>10206</v>
      </c>
      <c r="B2272" s="195">
        <v>4229.25</v>
      </c>
      <c r="C2272" s="195">
        <v>4193.42</v>
      </c>
      <c r="D2272" s="195">
        <v>35.83</v>
      </c>
      <c r="E2272" s="195">
        <v>3622.17</v>
      </c>
      <c r="F2272" s="195">
        <v>3604.17</v>
      </c>
      <c r="G2272" s="195">
        <v>18</v>
      </c>
      <c r="H2272" s="195">
        <v>3655.83</v>
      </c>
      <c r="I2272" s="195">
        <v>3637.83</v>
      </c>
      <c r="J2272" s="195">
        <v>18</v>
      </c>
    </row>
    <row r="2273" spans="1:10">
      <c r="A2273" s="194">
        <v>10210.5</v>
      </c>
      <c r="B2273" s="194">
        <v>4231.42</v>
      </c>
      <c r="C2273" s="194">
        <v>4195.83</v>
      </c>
      <c r="D2273" s="194">
        <v>35.58</v>
      </c>
      <c r="E2273" s="194">
        <v>3624.33</v>
      </c>
      <c r="F2273" s="194">
        <v>3606.42</v>
      </c>
      <c r="G2273" s="194">
        <v>17.920000000000002</v>
      </c>
      <c r="H2273" s="194">
        <v>3658</v>
      </c>
      <c r="I2273" s="194">
        <v>3640.08</v>
      </c>
      <c r="J2273" s="194">
        <v>17.920000000000002</v>
      </c>
    </row>
    <row r="2274" spans="1:10">
      <c r="A2274" s="195">
        <v>10215</v>
      </c>
      <c r="B2274" s="195">
        <v>4233.67</v>
      </c>
      <c r="C2274" s="195">
        <v>4198.42</v>
      </c>
      <c r="D2274" s="195">
        <v>35.25</v>
      </c>
      <c r="E2274" s="195">
        <v>3626.58</v>
      </c>
      <c r="F2274" s="195">
        <v>3608.83</v>
      </c>
      <c r="G2274" s="195">
        <v>17.75</v>
      </c>
      <c r="H2274" s="195">
        <v>3660.25</v>
      </c>
      <c r="I2274" s="195">
        <v>3642.5</v>
      </c>
      <c r="J2274" s="195">
        <v>17.75</v>
      </c>
    </row>
    <row r="2275" spans="1:10">
      <c r="A2275" s="194">
        <v>10219.5</v>
      </c>
      <c r="B2275" s="194">
        <v>4235.92</v>
      </c>
      <c r="C2275" s="194">
        <v>4200.92</v>
      </c>
      <c r="D2275" s="194">
        <v>35</v>
      </c>
      <c r="E2275" s="194">
        <v>3628.83</v>
      </c>
      <c r="F2275" s="194">
        <v>3611.25</v>
      </c>
      <c r="G2275" s="194">
        <v>17.579999999999998</v>
      </c>
      <c r="H2275" s="194">
        <v>3662.5</v>
      </c>
      <c r="I2275" s="194">
        <v>3644.92</v>
      </c>
      <c r="J2275" s="194">
        <v>17.579999999999998</v>
      </c>
    </row>
    <row r="2276" spans="1:10">
      <c r="A2276" s="195">
        <v>10224</v>
      </c>
      <c r="B2276" s="195">
        <v>4238.17</v>
      </c>
      <c r="C2276" s="195">
        <v>4203.5</v>
      </c>
      <c r="D2276" s="195">
        <v>34.67</v>
      </c>
      <c r="E2276" s="195">
        <v>3631.08</v>
      </c>
      <c r="F2276" s="195">
        <v>3613.67</v>
      </c>
      <c r="G2276" s="195">
        <v>17.420000000000002</v>
      </c>
      <c r="H2276" s="195">
        <v>3664.75</v>
      </c>
      <c r="I2276" s="195">
        <v>3647.33</v>
      </c>
      <c r="J2276" s="195">
        <v>17.420000000000002</v>
      </c>
    </row>
    <row r="2277" spans="1:10">
      <c r="A2277" s="194">
        <v>10228.5</v>
      </c>
      <c r="B2277" s="194">
        <v>4240.33</v>
      </c>
      <c r="C2277" s="194">
        <v>4205.92</v>
      </c>
      <c r="D2277" s="194">
        <v>34.42</v>
      </c>
      <c r="E2277" s="194">
        <v>3633.25</v>
      </c>
      <c r="F2277" s="194">
        <v>3615.92</v>
      </c>
      <c r="G2277" s="194">
        <v>17.329999999999998</v>
      </c>
      <c r="H2277" s="194">
        <v>3666.92</v>
      </c>
      <c r="I2277" s="194">
        <v>3649.58</v>
      </c>
      <c r="J2277" s="194">
        <v>17.329999999999998</v>
      </c>
    </row>
    <row r="2278" spans="1:10">
      <c r="A2278" s="195">
        <v>10233</v>
      </c>
      <c r="B2278" s="195">
        <v>4242.58</v>
      </c>
      <c r="C2278" s="195">
        <v>4208.5</v>
      </c>
      <c r="D2278" s="195">
        <v>34.08</v>
      </c>
      <c r="E2278" s="195">
        <v>3635.5</v>
      </c>
      <c r="F2278" s="195">
        <v>3618.33</v>
      </c>
      <c r="G2278" s="195">
        <v>17.170000000000002</v>
      </c>
      <c r="H2278" s="195">
        <v>3669.17</v>
      </c>
      <c r="I2278" s="195">
        <v>3652</v>
      </c>
      <c r="J2278" s="195">
        <v>17.170000000000002</v>
      </c>
    </row>
    <row r="2279" spans="1:10">
      <c r="A2279" s="194">
        <v>10237.5</v>
      </c>
      <c r="B2279" s="194">
        <v>4244.83</v>
      </c>
      <c r="C2279" s="194">
        <v>4211</v>
      </c>
      <c r="D2279" s="194">
        <v>33.83</v>
      </c>
      <c r="E2279" s="194">
        <v>3637.75</v>
      </c>
      <c r="F2279" s="194">
        <v>3620.75</v>
      </c>
      <c r="G2279" s="194">
        <v>17</v>
      </c>
      <c r="H2279" s="194">
        <v>3671.42</v>
      </c>
      <c r="I2279" s="194">
        <v>3654.42</v>
      </c>
      <c r="J2279" s="194">
        <v>17</v>
      </c>
    </row>
    <row r="2280" spans="1:10">
      <c r="A2280" s="195">
        <v>10242</v>
      </c>
      <c r="B2280" s="195">
        <v>4247.08</v>
      </c>
      <c r="C2280" s="195">
        <v>4213.58</v>
      </c>
      <c r="D2280" s="195">
        <v>33.5</v>
      </c>
      <c r="E2280" s="195">
        <v>3640</v>
      </c>
      <c r="F2280" s="195">
        <v>3623.17</v>
      </c>
      <c r="G2280" s="195">
        <v>16.829999999999998</v>
      </c>
      <c r="H2280" s="195">
        <v>3673.67</v>
      </c>
      <c r="I2280" s="195">
        <v>3656.83</v>
      </c>
      <c r="J2280" s="195">
        <v>16.829999999999998</v>
      </c>
    </row>
    <row r="2281" spans="1:10">
      <c r="A2281" s="194">
        <v>10246.5</v>
      </c>
      <c r="B2281" s="194">
        <v>4249.25</v>
      </c>
      <c r="C2281" s="194">
        <v>4216</v>
      </c>
      <c r="D2281" s="194">
        <v>33.25</v>
      </c>
      <c r="E2281" s="194">
        <v>3642.17</v>
      </c>
      <c r="F2281" s="194">
        <v>3625.42</v>
      </c>
      <c r="G2281" s="194">
        <v>16.75</v>
      </c>
      <c r="H2281" s="194">
        <v>3675.83</v>
      </c>
      <c r="I2281" s="194">
        <v>3659.08</v>
      </c>
      <c r="J2281" s="194">
        <v>16.75</v>
      </c>
    </row>
    <row r="2282" spans="1:10">
      <c r="A2282" s="195">
        <v>10251</v>
      </c>
      <c r="B2282" s="195">
        <v>4251.5</v>
      </c>
      <c r="C2282" s="195">
        <v>4218.58</v>
      </c>
      <c r="D2282" s="195">
        <v>32.92</v>
      </c>
      <c r="E2282" s="195">
        <v>3644.42</v>
      </c>
      <c r="F2282" s="195">
        <v>3627.83</v>
      </c>
      <c r="G2282" s="195">
        <v>16.579999999999998</v>
      </c>
      <c r="H2282" s="195">
        <v>3678.08</v>
      </c>
      <c r="I2282" s="195">
        <v>3661.5</v>
      </c>
      <c r="J2282" s="195">
        <v>16.579999999999998</v>
      </c>
    </row>
    <row r="2283" spans="1:10">
      <c r="A2283" s="194">
        <v>10255.5</v>
      </c>
      <c r="B2283" s="194">
        <v>4253.75</v>
      </c>
      <c r="C2283" s="194">
        <v>4221.08</v>
      </c>
      <c r="D2283" s="194">
        <v>32.67</v>
      </c>
      <c r="E2283" s="194">
        <v>3646.67</v>
      </c>
      <c r="F2283" s="194">
        <v>3630.25</v>
      </c>
      <c r="G2283" s="194">
        <v>16.420000000000002</v>
      </c>
      <c r="H2283" s="194">
        <v>3680.33</v>
      </c>
      <c r="I2283" s="194">
        <v>3663.92</v>
      </c>
      <c r="J2283" s="194">
        <v>16.420000000000002</v>
      </c>
    </row>
    <row r="2284" spans="1:10">
      <c r="A2284" s="195">
        <v>10260</v>
      </c>
      <c r="B2284" s="195">
        <v>4255.92</v>
      </c>
      <c r="C2284" s="195">
        <v>4223.58</v>
      </c>
      <c r="D2284" s="195">
        <v>32.33</v>
      </c>
      <c r="E2284" s="195">
        <v>3648.83</v>
      </c>
      <c r="F2284" s="195">
        <v>3632.58</v>
      </c>
      <c r="G2284" s="195">
        <v>16.25</v>
      </c>
      <c r="H2284" s="195">
        <v>3682.5</v>
      </c>
      <c r="I2284" s="195">
        <v>3666.25</v>
      </c>
      <c r="J2284" s="195">
        <v>16.25</v>
      </c>
    </row>
    <row r="2285" spans="1:10">
      <c r="A2285" s="194">
        <v>10264.5</v>
      </c>
      <c r="B2285" s="194">
        <v>4258.17</v>
      </c>
      <c r="C2285" s="194">
        <v>4226.08</v>
      </c>
      <c r="D2285" s="194">
        <v>32.08</v>
      </c>
      <c r="E2285" s="194">
        <v>3651.08</v>
      </c>
      <c r="F2285" s="194">
        <v>3634.92</v>
      </c>
      <c r="G2285" s="194">
        <v>16.170000000000002</v>
      </c>
      <c r="H2285" s="194">
        <v>3684.75</v>
      </c>
      <c r="I2285" s="194">
        <v>3668.58</v>
      </c>
      <c r="J2285" s="194">
        <v>16.170000000000002</v>
      </c>
    </row>
    <row r="2286" spans="1:10">
      <c r="A2286" s="195">
        <v>10269</v>
      </c>
      <c r="B2286" s="195">
        <v>4260.42</v>
      </c>
      <c r="C2286" s="195">
        <v>4228.67</v>
      </c>
      <c r="D2286" s="195">
        <v>31.75</v>
      </c>
      <c r="E2286" s="195">
        <v>3653.33</v>
      </c>
      <c r="F2286" s="195">
        <v>3637.33</v>
      </c>
      <c r="G2286" s="195">
        <v>16</v>
      </c>
      <c r="H2286" s="195">
        <v>3687</v>
      </c>
      <c r="I2286" s="195">
        <v>3671</v>
      </c>
      <c r="J2286" s="195">
        <v>16</v>
      </c>
    </row>
    <row r="2287" spans="1:10">
      <c r="A2287" s="194">
        <v>10273.5</v>
      </c>
      <c r="B2287" s="194">
        <v>4262.67</v>
      </c>
      <c r="C2287" s="194">
        <v>4231.17</v>
      </c>
      <c r="D2287" s="194">
        <v>31.5</v>
      </c>
      <c r="E2287" s="194">
        <v>3655.58</v>
      </c>
      <c r="F2287" s="194">
        <v>3639.75</v>
      </c>
      <c r="G2287" s="194">
        <v>15.83</v>
      </c>
      <c r="H2287" s="194">
        <v>3689.25</v>
      </c>
      <c r="I2287" s="194">
        <v>3673.42</v>
      </c>
      <c r="J2287" s="194">
        <v>15.83</v>
      </c>
    </row>
    <row r="2288" spans="1:10">
      <c r="A2288" s="195">
        <v>10278</v>
      </c>
      <c r="B2288" s="195">
        <v>4264.83</v>
      </c>
      <c r="C2288" s="195">
        <v>4233.67</v>
      </c>
      <c r="D2288" s="195">
        <v>31.17</v>
      </c>
      <c r="E2288" s="195">
        <v>3657.75</v>
      </c>
      <c r="F2288" s="195">
        <v>3642.08</v>
      </c>
      <c r="G2288" s="195">
        <v>15.67</v>
      </c>
      <c r="H2288" s="195">
        <v>3691.42</v>
      </c>
      <c r="I2288" s="195">
        <v>3675.75</v>
      </c>
      <c r="J2288" s="195">
        <v>15.67</v>
      </c>
    </row>
    <row r="2289" spans="1:10">
      <c r="A2289" s="194">
        <v>10282.5</v>
      </c>
      <c r="B2289" s="194">
        <v>4267.08</v>
      </c>
      <c r="C2289" s="194">
        <v>4236.17</v>
      </c>
      <c r="D2289" s="194">
        <v>30.92</v>
      </c>
      <c r="E2289" s="194">
        <v>3660</v>
      </c>
      <c r="F2289" s="194">
        <v>3644.42</v>
      </c>
      <c r="G2289" s="194">
        <v>15.58</v>
      </c>
      <c r="H2289" s="194">
        <v>3693.67</v>
      </c>
      <c r="I2289" s="194">
        <v>3678.08</v>
      </c>
      <c r="J2289" s="194">
        <v>15.58</v>
      </c>
    </row>
    <row r="2290" spans="1:10">
      <c r="A2290" s="195">
        <v>10287</v>
      </c>
      <c r="B2290" s="195">
        <v>4269.33</v>
      </c>
      <c r="C2290" s="195">
        <v>4238.75</v>
      </c>
      <c r="D2290" s="195">
        <v>30.58</v>
      </c>
      <c r="E2290" s="195">
        <v>3662.25</v>
      </c>
      <c r="F2290" s="195">
        <v>3646.83</v>
      </c>
      <c r="G2290" s="195">
        <v>15.42</v>
      </c>
      <c r="H2290" s="195">
        <v>3695.92</v>
      </c>
      <c r="I2290" s="195">
        <v>3680.5</v>
      </c>
      <c r="J2290" s="195">
        <v>15.42</v>
      </c>
    </row>
    <row r="2291" spans="1:10">
      <c r="A2291" s="194">
        <v>10291.5</v>
      </c>
      <c r="B2291" s="194">
        <v>4271.58</v>
      </c>
      <c r="C2291" s="194">
        <v>4241.25</v>
      </c>
      <c r="D2291" s="194">
        <v>30.33</v>
      </c>
      <c r="E2291" s="194">
        <v>3664.5</v>
      </c>
      <c r="F2291" s="194">
        <v>3649.25</v>
      </c>
      <c r="G2291" s="194">
        <v>15.25</v>
      </c>
      <c r="H2291" s="194">
        <v>3698.17</v>
      </c>
      <c r="I2291" s="194">
        <v>3682.92</v>
      </c>
      <c r="J2291" s="194">
        <v>15.25</v>
      </c>
    </row>
    <row r="2292" spans="1:10">
      <c r="A2292" s="195">
        <v>10296</v>
      </c>
      <c r="B2292" s="195">
        <v>4273.75</v>
      </c>
      <c r="C2292" s="195">
        <v>4243.75</v>
      </c>
      <c r="D2292" s="195">
        <v>30</v>
      </c>
      <c r="E2292" s="195">
        <v>3666.67</v>
      </c>
      <c r="F2292" s="195">
        <v>3651.58</v>
      </c>
      <c r="G2292" s="195">
        <v>15.08</v>
      </c>
      <c r="H2292" s="195">
        <v>3700.33</v>
      </c>
      <c r="I2292" s="195">
        <v>3685.25</v>
      </c>
      <c r="J2292" s="195">
        <v>15.08</v>
      </c>
    </row>
    <row r="2293" spans="1:10">
      <c r="A2293" s="194">
        <v>10300.5</v>
      </c>
      <c r="B2293" s="194">
        <v>4276</v>
      </c>
      <c r="C2293" s="194">
        <v>4246.25</v>
      </c>
      <c r="D2293" s="194">
        <v>29.75</v>
      </c>
      <c r="E2293" s="194">
        <v>3668.92</v>
      </c>
      <c r="F2293" s="194">
        <v>3654</v>
      </c>
      <c r="G2293" s="194">
        <v>14.92</v>
      </c>
      <c r="H2293" s="194">
        <v>3702.58</v>
      </c>
      <c r="I2293" s="194">
        <v>3687.67</v>
      </c>
      <c r="J2293" s="194">
        <v>14.92</v>
      </c>
    </row>
    <row r="2294" spans="1:10">
      <c r="A2294" s="195">
        <v>10305</v>
      </c>
      <c r="B2294" s="195">
        <v>4278.25</v>
      </c>
      <c r="C2294" s="195">
        <v>4248.83</v>
      </c>
      <c r="D2294" s="195">
        <v>29.42</v>
      </c>
      <c r="E2294" s="195">
        <v>3671.17</v>
      </c>
      <c r="F2294" s="195">
        <v>3656.33</v>
      </c>
      <c r="G2294" s="195">
        <v>14.83</v>
      </c>
      <c r="H2294" s="195">
        <v>3704.83</v>
      </c>
      <c r="I2294" s="195">
        <v>3690</v>
      </c>
      <c r="J2294" s="195">
        <v>14.83</v>
      </c>
    </row>
    <row r="2295" spans="1:10">
      <c r="A2295" s="194">
        <v>10309.5</v>
      </c>
      <c r="B2295" s="194">
        <v>4280.5</v>
      </c>
      <c r="C2295" s="194">
        <v>4251.33</v>
      </c>
      <c r="D2295" s="194">
        <v>29.17</v>
      </c>
      <c r="E2295" s="194">
        <v>3673.42</v>
      </c>
      <c r="F2295" s="194">
        <v>3658.75</v>
      </c>
      <c r="G2295" s="194">
        <v>14.67</v>
      </c>
      <c r="H2295" s="194">
        <v>3707.08</v>
      </c>
      <c r="I2295" s="194">
        <v>3692.42</v>
      </c>
      <c r="J2295" s="194">
        <v>14.67</v>
      </c>
    </row>
    <row r="2296" spans="1:10">
      <c r="A2296" s="195">
        <v>10314</v>
      </c>
      <c r="B2296" s="195">
        <v>4282.67</v>
      </c>
      <c r="C2296" s="195">
        <v>4253.83</v>
      </c>
      <c r="D2296" s="195">
        <v>28.83</v>
      </c>
      <c r="E2296" s="195">
        <v>3675.58</v>
      </c>
      <c r="F2296" s="195">
        <v>3661.08</v>
      </c>
      <c r="G2296" s="195">
        <v>14.5</v>
      </c>
      <c r="H2296" s="195">
        <v>3709.25</v>
      </c>
      <c r="I2296" s="195">
        <v>3694.75</v>
      </c>
      <c r="J2296" s="195">
        <v>14.5</v>
      </c>
    </row>
    <row r="2297" spans="1:10">
      <c r="A2297" s="194">
        <v>10318.5</v>
      </c>
      <c r="B2297" s="194">
        <v>4284.92</v>
      </c>
      <c r="C2297" s="194">
        <v>4256.33</v>
      </c>
      <c r="D2297" s="194">
        <v>28.58</v>
      </c>
      <c r="E2297" s="194">
        <v>3677.83</v>
      </c>
      <c r="F2297" s="194">
        <v>3663.5</v>
      </c>
      <c r="G2297" s="194">
        <v>14.33</v>
      </c>
      <c r="H2297" s="194">
        <v>3711.5</v>
      </c>
      <c r="I2297" s="194">
        <v>3697.17</v>
      </c>
      <c r="J2297" s="194">
        <v>14.33</v>
      </c>
    </row>
    <row r="2298" spans="1:10">
      <c r="A2298" s="195">
        <v>10323</v>
      </c>
      <c r="B2298" s="195">
        <v>4287.17</v>
      </c>
      <c r="C2298" s="195">
        <v>4258.92</v>
      </c>
      <c r="D2298" s="195">
        <v>28.25</v>
      </c>
      <c r="E2298" s="195">
        <v>3680.08</v>
      </c>
      <c r="F2298" s="195">
        <v>3665.83</v>
      </c>
      <c r="G2298" s="195">
        <v>14.25</v>
      </c>
      <c r="H2298" s="195">
        <v>3713.75</v>
      </c>
      <c r="I2298" s="195">
        <v>3699.5</v>
      </c>
      <c r="J2298" s="195">
        <v>14.25</v>
      </c>
    </row>
    <row r="2299" spans="1:10">
      <c r="A2299" s="194">
        <v>10327.5</v>
      </c>
      <c r="B2299" s="194">
        <v>4289.33</v>
      </c>
      <c r="C2299" s="194">
        <v>4261.33</v>
      </c>
      <c r="D2299" s="194">
        <v>28</v>
      </c>
      <c r="E2299" s="194">
        <v>3682.25</v>
      </c>
      <c r="F2299" s="194">
        <v>3668.17</v>
      </c>
      <c r="G2299" s="194">
        <v>14.08</v>
      </c>
      <c r="H2299" s="194">
        <v>3715.92</v>
      </c>
      <c r="I2299" s="194">
        <v>3701.83</v>
      </c>
      <c r="J2299" s="194">
        <v>14.08</v>
      </c>
    </row>
    <row r="2300" spans="1:10">
      <c r="A2300" s="195">
        <v>10332</v>
      </c>
      <c r="B2300" s="195">
        <v>4291.58</v>
      </c>
      <c r="C2300" s="195">
        <v>4263.92</v>
      </c>
      <c r="D2300" s="195">
        <v>27.67</v>
      </c>
      <c r="E2300" s="195">
        <v>3684.5</v>
      </c>
      <c r="F2300" s="195">
        <v>3670.58</v>
      </c>
      <c r="G2300" s="195">
        <v>13.92</v>
      </c>
      <c r="H2300" s="195">
        <v>3718.17</v>
      </c>
      <c r="I2300" s="195">
        <v>3704.25</v>
      </c>
      <c r="J2300" s="195">
        <v>13.92</v>
      </c>
    </row>
    <row r="2301" spans="1:10">
      <c r="A2301" s="194">
        <v>10336.5</v>
      </c>
      <c r="B2301" s="194">
        <v>4293.83</v>
      </c>
      <c r="C2301" s="194">
        <v>4266.42</v>
      </c>
      <c r="D2301" s="194">
        <v>27.42</v>
      </c>
      <c r="E2301" s="194">
        <v>3686.75</v>
      </c>
      <c r="F2301" s="194">
        <v>3673</v>
      </c>
      <c r="G2301" s="194">
        <v>13.75</v>
      </c>
      <c r="H2301" s="194">
        <v>3720.42</v>
      </c>
      <c r="I2301" s="194">
        <v>3706.67</v>
      </c>
      <c r="J2301" s="194">
        <v>13.75</v>
      </c>
    </row>
    <row r="2302" spans="1:10">
      <c r="A2302" s="195">
        <v>10341</v>
      </c>
      <c r="B2302" s="195">
        <v>4296.08</v>
      </c>
      <c r="C2302" s="195">
        <v>4269</v>
      </c>
      <c r="D2302" s="195">
        <v>27.08</v>
      </c>
      <c r="E2302" s="195">
        <v>3689</v>
      </c>
      <c r="F2302" s="195">
        <v>3675.33</v>
      </c>
      <c r="G2302" s="195">
        <v>13.67</v>
      </c>
      <c r="H2302" s="195">
        <v>3722.67</v>
      </c>
      <c r="I2302" s="195">
        <v>3709</v>
      </c>
      <c r="J2302" s="195">
        <v>13.67</v>
      </c>
    </row>
    <row r="2303" spans="1:10">
      <c r="A2303" s="194">
        <v>10345.5</v>
      </c>
      <c r="B2303" s="194">
        <v>4298.25</v>
      </c>
      <c r="C2303" s="194">
        <v>4271.42</v>
      </c>
      <c r="D2303" s="194">
        <v>26.83</v>
      </c>
      <c r="E2303" s="194">
        <v>3691.17</v>
      </c>
      <c r="F2303" s="194">
        <v>3677.67</v>
      </c>
      <c r="G2303" s="194">
        <v>13.5</v>
      </c>
      <c r="H2303" s="194">
        <v>3724.83</v>
      </c>
      <c r="I2303" s="194">
        <v>3711.33</v>
      </c>
      <c r="J2303" s="194">
        <v>13.5</v>
      </c>
    </row>
    <row r="2304" spans="1:10">
      <c r="A2304" s="195">
        <v>10350</v>
      </c>
      <c r="B2304" s="195">
        <v>4300.5</v>
      </c>
      <c r="C2304" s="195">
        <v>4274</v>
      </c>
      <c r="D2304" s="195">
        <v>26.5</v>
      </c>
      <c r="E2304" s="195">
        <v>3693.42</v>
      </c>
      <c r="F2304" s="195">
        <v>3680.08</v>
      </c>
      <c r="G2304" s="195">
        <v>13.33</v>
      </c>
      <c r="H2304" s="195">
        <v>3727.08</v>
      </c>
      <c r="I2304" s="195">
        <v>3713.75</v>
      </c>
      <c r="J2304" s="195">
        <v>13.33</v>
      </c>
    </row>
    <row r="2305" spans="1:10">
      <c r="A2305" s="194">
        <v>10354.5</v>
      </c>
      <c r="B2305" s="194">
        <v>4302.75</v>
      </c>
      <c r="C2305" s="194">
        <v>4276.58</v>
      </c>
      <c r="D2305" s="194">
        <v>26.17</v>
      </c>
      <c r="E2305" s="194">
        <v>3695.67</v>
      </c>
      <c r="F2305" s="194">
        <v>3682.5</v>
      </c>
      <c r="G2305" s="194">
        <v>13.17</v>
      </c>
      <c r="H2305" s="194">
        <v>3729.33</v>
      </c>
      <c r="I2305" s="194">
        <v>3716.17</v>
      </c>
      <c r="J2305" s="194">
        <v>13.17</v>
      </c>
    </row>
    <row r="2306" spans="1:10">
      <c r="A2306" s="195">
        <v>10359</v>
      </c>
      <c r="B2306" s="195">
        <v>4305</v>
      </c>
      <c r="C2306" s="195">
        <v>4279.08</v>
      </c>
      <c r="D2306" s="195">
        <v>25.92</v>
      </c>
      <c r="E2306" s="195">
        <v>3697.92</v>
      </c>
      <c r="F2306" s="195">
        <v>3684.83</v>
      </c>
      <c r="G2306" s="195">
        <v>13.08</v>
      </c>
      <c r="H2306" s="195">
        <v>3731.58</v>
      </c>
      <c r="I2306" s="195">
        <v>3718.5</v>
      </c>
      <c r="J2306" s="195">
        <v>13.08</v>
      </c>
    </row>
    <row r="2307" spans="1:10">
      <c r="A2307" s="194">
        <v>10363.5</v>
      </c>
      <c r="B2307" s="194">
        <v>4307.17</v>
      </c>
      <c r="C2307" s="194">
        <v>4281.58</v>
      </c>
      <c r="D2307" s="194">
        <v>25.58</v>
      </c>
      <c r="E2307" s="194">
        <v>3700.08</v>
      </c>
      <c r="F2307" s="194">
        <v>3687.17</v>
      </c>
      <c r="G2307" s="194">
        <v>12.92</v>
      </c>
      <c r="H2307" s="194">
        <v>3733.75</v>
      </c>
      <c r="I2307" s="194">
        <v>3720.83</v>
      </c>
      <c r="J2307" s="194">
        <v>12.92</v>
      </c>
    </row>
    <row r="2308" spans="1:10">
      <c r="A2308" s="195">
        <v>10368</v>
      </c>
      <c r="B2308" s="195">
        <v>4309.42</v>
      </c>
      <c r="C2308" s="195">
        <v>4284.08</v>
      </c>
      <c r="D2308" s="195">
        <v>25.33</v>
      </c>
      <c r="E2308" s="195">
        <v>3702.33</v>
      </c>
      <c r="F2308" s="195">
        <v>3689.58</v>
      </c>
      <c r="G2308" s="195">
        <v>12.75</v>
      </c>
      <c r="H2308" s="195">
        <v>3736</v>
      </c>
      <c r="I2308" s="195">
        <v>3723.25</v>
      </c>
      <c r="J2308" s="195">
        <v>12.75</v>
      </c>
    </row>
    <row r="2309" spans="1:10">
      <c r="A2309" s="194">
        <v>10372.5</v>
      </c>
      <c r="B2309" s="194">
        <v>4311.67</v>
      </c>
      <c r="C2309" s="194">
        <v>4286.67</v>
      </c>
      <c r="D2309" s="194">
        <v>25</v>
      </c>
      <c r="E2309" s="194">
        <v>3704.58</v>
      </c>
      <c r="F2309" s="194">
        <v>3692</v>
      </c>
      <c r="G2309" s="194">
        <v>12.58</v>
      </c>
      <c r="H2309" s="194">
        <v>3738.25</v>
      </c>
      <c r="I2309" s="194">
        <v>3725.67</v>
      </c>
      <c r="J2309" s="194">
        <v>12.58</v>
      </c>
    </row>
    <row r="2310" spans="1:10">
      <c r="A2310" s="195">
        <v>10377</v>
      </c>
      <c r="B2310" s="195">
        <v>4313.83</v>
      </c>
      <c r="C2310" s="195">
        <v>4289.08</v>
      </c>
      <c r="D2310" s="195">
        <v>24.75</v>
      </c>
      <c r="E2310" s="195">
        <v>3706.75</v>
      </c>
      <c r="F2310" s="195">
        <v>3694.25</v>
      </c>
      <c r="G2310" s="195">
        <v>12.5</v>
      </c>
      <c r="H2310" s="195">
        <v>3740.42</v>
      </c>
      <c r="I2310" s="195">
        <v>3727.92</v>
      </c>
      <c r="J2310" s="195">
        <v>12.5</v>
      </c>
    </row>
    <row r="2311" spans="1:10">
      <c r="A2311" s="194">
        <v>10381.5</v>
      </c>
      <c r="B2311" s="194">
        <v>4316.08</v>
      </c>
      <c r="C2311" s="194">
        <v>4291.67</v>
      </c>
      <c r="D2311" s="194">
        <v>24.42</v>
      </c>
      <c r="E2311" s="194">
        <v>3709</v>
      </c>
      <c r="F2311" s="194">
        <v>3696.67</v>
      </c>
      <c r="G2311" s="194">
        <v>12.33</v>
      </c>
      <c r="H2311" s="194">
        <v>3742.67</v>
      </c>
      <c r="I2311" s="194">
        <v>3730.33</v>
      </c>
      <c r="J2311" s="194">
        <v>12.33</v>
      </c>
    </row>
    <row r="2312" spans="1:10">
      <c r="A2312" s="195">
        <v>10386</v>
      </c>
      <c r="B2312" s="195">
        <v>4318.33</v>
      </c>
      <c r="C2312" s="195">
        <v>4294.17</v>
      </c>
      <c r="D2312" s="195">
        <v>24.17</v>
      </c>
      <c r="E2312" s="195">
        <v>3711.25</v>
      </c>
      <c r="F2312" s="195">
        <v>3699.08</v>
      </c>
      <c r="G2312" s="195">
        <v>12.17</v>
      </c>
      <c r="H2312" s="195">
        <v>3744.92</v>
      </c>
      <c r="I2312" s="195">
        <v>3732.75</v>
      </c>
      <c r="J2312" s="195">
        <v>12.17</v>
      </c>
    </row>
    <row r="2313" spans="1:10">
      <c r="A2313" s="194">
        <v>10390.5</v>
      </c>
      <c r="B2313" s="194">
        <v>4320.58</v>
      </c>
      <c r="C2313" s="194">
        <v>4296.75</v>
      </c>
      <c r="D2313" s="194">
        <v>23.83</v>
      </c>
      <c r="E2313" s="194">
        <v>3713.5</v>
      </c>
      <c r="F2313" s="194">
        <v>3701.5</v>
      </c>
      <c r="G2313" s="194">
        <v>12</v>
      </c>
      <c r="H2313" s="194">
        <v>3747.17</v>
      </c>
      <c r="I2313" s="194">
        <v>3735.17</v>
      </c>
      <c r="J2313" s="194">
        <v>12</v>
      </c>
    </row>
    <row r="2314" spans="1:10">
      <c r="A2314" s="195">
        <v>10395</v>
      </c>
      <c r="B2314" s="195">
        <v>4322.75</v>
      </c>
      <c r="C2314" s="195">
        <v>4299.17</v>
      </c>
      <c r="D2314" s="195">
        <v>23.58</v>
      </c>
      <c r="E2314" s="195">
        <v>3715.67</v>
      </c>
      <c r="F2314" s="195">
        <v>3703.75</v>
      </c>
      <c r="G2314" s="195">
        <v>11.92</v>
      </c>
      <c r="H2314" s="195">
        <v>3749.33</v>
      </c>
      <c r="I2314" s="195">
        <v>3737.42</v>
      </c>
      <c r="J2314" s="195">
        <v>11.92</v>
      </c>
    </row>
    <row r="2315" spans="1:10">
      <c r="A2315" s="194">
        <v>10399.5</v>
      </c>
      <c r="B2315" s="194">
        <v>4325</v>
      </c>
      <c r="C2315" s="194">
        <v>4301.75</v>
      </c>
      <c r="D2315" s="194">
        <v>23.25</v>
      </c>
      <c r="E2315" s="194">
        <v>3717.92</v>
      </c>
      <c r="F2315" s="194">
        <v>3706.17</v>
      </c>
      <c r="G2315" s="194">
        <v>11.75</v>
      </c>
      <c r="H2315" s="194">
        <v>3751.58</v>
      </c>
      <c r="I2315" s="194">
        <v>3739.83</v>
      </c>
      <c r="J2315" s="194">
        <v>11.75</v>
      </c>
    </row>
    <row r="2316" spans="1:10">
      <c r="A2316" s="195">
        <v>10404</v>
      </c>
      <c r="B2316" s="195">
        <v>4327.25</v>
      </c>
      <c r="C2316" s="195">
        <v>4304.25</v>
      </c>
      <c r="D2316" s="195">
        <v>23</v>
      </c>
      <c r="E2316" s="195">
        <v>3720.17</v>
      </c>
      <c r="F2316" s="195">
        <v>3708.58</v>
      </c>
      <c r="G2316" s="195">
        <v>11.58</v>
      </c>
      <c r="H2316" s="195">
        <v>3753.83</v>
      </c>
      <c r="I2316" s="195">
        <v>3742.25</v>
      </c>
      <c r="J2316" s="195">
        <v>11.58</v>
      </c>
    </row>
    <row r="2317" spans="1:10">
      <c r="A2317" s="194">
        <v>10408.5</v>
      </c>
      <c r="B2317" s="194">
        <v>4329.5</v>
      </c>
      <c r="C2317" s="194">
        <v>4306.83</v>
      </c>
      <c r="D2317" s="194">
        <v>22.67</v>
      </c>
      <c r="E2317" s="194">
        <v>3722.42</v>
      </c>
      <c r="F2317" s="194">
        <v>3711</v>
      </c>
      <c r="G2317" s="194">
        <v>11.42</v>
      </c>
      <c r="H2317" s="194">
        <v>3756.08</v>
      </c>
      <c r="I2317" s="194">
        <v>3744.67</v>
      </c>
      <c r="J2317" s="194">
        <v>11.42</v>
      </c>
    </row>
    <row r="2318" spans="1:10">
      <c r="A2318" s="195">
        <v>10413</v>
      </c>
      <c r="B2318" s="195">
        <v>4331.67</v>
      </c>
      <c r="C2318" s="195">
        <v>4309.25</v>
      </c>
      <c r="D2318" s="195">
        <v>22.42</v>
      </c>
      <c r="E2318" s="195">
        <v>3724.58</v>
      </c>
      <c r="F2318" s="195">
        <v>3713.25</v>
      </c>
      <c r="G2318" s="195">
        <v>11.33</v>
      </c>
      <c r="H2318" s="195">
        <v>3758.25</v>
      </c>
      <c r="I2318" s="195">
        <v>3746.92</v>
      </c>
      <c r="J2318" s="195">
        <v>11.33</v>
      </c>
    </row>
    <row r="2319" spans="1:10">
      <c r="A2319" s="194">
        <v>10417.5</v>
      </c>
      <c r="B2319" s="194">
        <v>4333.92</v>
      </c>
      <c r="C2319" s="194">
        <v>4311.83</v>
      </c>
      <c r="D2319" s="194">
        <v>22.08</v>
      </c>
      <c r="E2319" s="194">
        <v>3726.83</v>
      </c>
      <c r="F2319" s="194">
        <v>3715.67</v>
      </c>
      <c r="G2319" s="194">
        <v>11.17</v>
      </c>
      <c r="H2319" s="194">
        <v>3760.5</v>
      </c>
      <c r="I2319" s="194">
        <v>3749.33</v>
      </c>
      <c r="J2319" s="194">
        <v>11.17</v>
      </c>
    </row>
    <row r="2320" spans="1:10">
      <c r="A2320" s="195">
        <v>10422</v>
      </c>
      <c r="B2320" s="195">
        <v>4336.17</v>
      </c>
      <c r="C2320" s="195">
        <v>4314.33</v>
      </c>
      <c r="D2320" s="195">
        <v>21.83</v>
      </c>
      <c r="E2320" s="195">
        <v>3729.08</v>
      </c>
      <c r="F2320" s="195">
        <v>3718.08</v>
      </c>
      <c r="G2320" s="195">
        <v>11</v>
      </c>
      <c r="H2320" s="195">
        <v>3762.75</v>
      </c>
      <c r="I2320" s="195">
        <v>3751.75</v>
      </c>
      <c r="J2320" s="195">
        <v>11</v>
      </c>
    </row>
    <row r="2321" spans="1:10">
      <c r="A2321" s="194">
        <v>10426.5</v>
      </c>
      <c r="B2321" s="194">
        <v>4338.33</v>
      </c>
      <c r="C2321" s="194">
        <v>4316.83</v>
      </c>
      <c r="D2321" s="194">
        <v>21.5</v>
      </c>
      <c r="E2321" s="194">
        <v>3731.25</v>
      </c>
      <c r="F2321" s="194">
        <v>3720.42</v>
      </c>
      <c r="G2321" s="194">
        <v>10.83</v>
      </c>
      <c r="H2321" s="194">
        <v>3764.92</v>
      </c>
      <c r="I2321" s="194">
        <v>3754.08</v>
      </c>
      <c r="J2321" s="194">
        <v>10.83</v>
      </c>
    </row>
    <row r="2322" spans="1:10">
      <c r="A2322" s="195">
        <v>10431</v>
      </c>
      <c r="B2322" s="195">
        <v>4340.58</v>
      </c>
      <c r="C2322" s="195">
        <v>4319.33</v>
      </c>
      <c r="D2322" s="195">
        <v>21.25</v>
      </c>
      <c r="E2322" s="195">
        <v>3733.5</v>
      </c>
      <c r="F2322" s="195">
        <v>3722.83</v>
      </c>
      <c r="G2322" s="195">
        <v>10.67</v>
      </c>
      <c r="H2322" s="195">
        <v>3767.17</v>
      </c>
      <c r="I2322" s="195">
        <v>3756.5</v>
      </c>
      <c r="J2322" s="195">
        <v>10.67</v>
      </c>
    </row>
    <row r="2323" spans="1:10">
      <c r="A2323" s="194">
        <v>10435.5</v>
      </c>
      <c r="B2323" s="194">
        <v>4342.83</v>
      </c>
      <c r="C2323" s="194">
        <v>4321.92</v>
      </c>
      <c r="D2323" s="194">
        <v>20.92</v>
      </c>
      <c r="E2323" s="194">
        <v>3735.75</v>
      </c>
      <c r="F2323" s="194">
        <v>3725.17</v>
      </c>
      <c r="G2323" s="194">
        <v>10.58</v>
      </c>
      <c r="H2323" s="194">
        <v>3769.42</v>
      </c>
      <c r="I2323" s="194">
        <v>3758.83</v>
      </c>
      <c r="J2323" s="194">
        <v>10.58</v>
      </c>
    </row>
    <row r="2324" spans="1:10">
      <c r="A2324" s="195">
        <v>10440</v>
      </c>
      <c r="B2324" s="195">
        <v>4345.08</v>
      </c>
      <c r="C2324" s="195">
        <v>4324.42</v>
      </c>
      <c r="D2324" s="195">
        <v>20.67</v>
      </c>
      <c r="E2324" s="195">
        <v>3738</v>
      </c>
      <c r="F2324" s="195">
        <v>3727.58</v>
      </c>
      <c r="G2324" s="195">
        <v>10.42</v>
      </c>
      <c r="H2324" s="195">
        <v>3771.67</v>
      </c>
      <c r="I2324" s="195">
        <v>3761.25</v>
      </c>
      <c r="J2324" s="195">
        <v>10.42</v>
      </c>
    </row>
    <row r="2325" spans="1:10">
      <c r="A2325" s="194">
        <v>10444.5</v>
      </c>
      <c r="B2325" s="194">
        <v>4347.25</v>
      </c>
      <c r="C2325" s="194">
        <v>4326.92</v>
      </c>
      <c r="D2325" s="194">
        <v>20.329999999999998</v>
      </c>
      <c r="E2325" s="194">
        <v>3740.17</v>
      </c>
      <c r="F2325" s="194">
        <v>3729.92</v>
      </c>
      <c r="G2325" s="194">
        <v>10.25</v>
      </c>
      <c r="H2325" s="194">
        <v>3773.83</v>
      </c>
      <c r="I2325" s="194">
        <v>3763.58</v>
      </c>
      <c r="J2325" s="194">
        <v>10.25</v>
      </c>
    </row>
    <row r="2326" spans="1:10">
      <c r="A2326" s="195">
        <v>10449</v>
      </c>
      <c r="B2326" s="195">
        <v>4349.5</v>
      </c>
      <c r="C2326" s="195">
        <v>4329.42</v>
      </c>
      <c r="D2326" s="195">
        <v>20.079999999999998</v>
      </c>
      <c r="E2326" s="195">
        <v>3742.42</v>
      </c>
      <c r="F2326" s="195">
        <v>3732.33</v>
      </c>
      <c r="G2326" s="195">
        <v>10.08</v>
      </c>
      <c r="H2326" s="195">
        <v>3776.08</v>
      </c>
      <c r="I2326" s="195">
        <v>3766</v>
      </c>
      <c r="J2326" s="195">
        <v>10.08</v>
      </c>
    </row>
    <row r="2327" spans="1:10">
      <c r="A2327" s="194">
        <v>10453.5</v>
      </c>
      <c r="B2327" s="194">
        <v>4351.75</v>
      </c>
      <c r="C2327" s="194">
        <v>4332</v>
      </c>
      <c r="D2327" s="194">
        <v>19.75</v>
      </c>
      <c r="E2327" s="194">
        <v>3744.67</v>
      </c>
      <c r="F2327" s="194">
        <v>3734.67</v>
      </c>
      <c r="G2327" s="194">
        <v>10</v>
      </c>
      <c r="H2327" s="194">
        <v>3778.33</v>
      </c>
      <c r="I2327" s="194">
        <v>3768.33</v>
      </c>
      <c r="J2327" s="194">
        <v>10</v>
      </c>
    </row>
    <row r="2328" spans="1:10">
      <c r="A2328" s="195">
        <v>10458</v>
      </c>
      <c r="B2328" s="195">
        <v>4354</v>
      </c>
      <c r="C2328" s="195">
        <v>4334.5</v>
      </c>
      <c r="D2328" s="195">
        <v>19.5</v>
      </c>
      <c r="E2328" s="195">
        <v>3746.92</v>
      </c>
      <c r="F2328" s="195">
        <v>3737.08</v>
      </c>
      <c r="G2328" s="195">
        <v>9.83</v>
      </c>
      <c r="H2328" s="195">
        <v>3780.58</v>
      </c>
      <c r="I2328" s="195">
        <v>3770.75</v>
      </c>
      <c r="J2328" s="195">
        <v>9.83</v>
      </c>
    </row>
    <row r="2329" spans="1:10">
      <c r="A2329" s="194">
        <v>10462.5</v>
      </c>
      <c r="B2329" s="194">
        <v>4356.17</v>
      </c>
      <c r="C2329" s="194">
        <v>4337</v>
      </c>
      <c r="D2329" s="194">
        <v>19.170000000000002</v>
      </c>
      <c r="E2329" s="194">
        <v>3749.08</v>
      </c>
      <c r="F2329" s="194">
        <v>3739.42</v>
      </c>
      <c r="G2329" s="194">
        <v>9.67</v>
      </c>
      <c r="H2329" s="194">
        <v>3782.75</v>
      </c>
      <c r="I2329" s="194">
        <v>3773.08</v>
      </c>
      <c r="J2329" s="194">
        <v>9.67</v>
      </c>
    </row>
    <row r="2330" spans="1:10">
      <c r="A2330" s="195">
        <v>10467</v>
      </c>
      <c r="B2330" s="195">
        <v>4358.42</v>
      </c>
      <c r="C2330" s="195">
        <v>4339.5</v>
      </c>
      <c r="D2330" s="195">
        <v>18.920000000000002</v>
      </c>
      <c r="E2330" s="195">
        <v>3751.33</v>
      </c>
      <c r="F2330" s="195">
        <v>3741.83</v>
      </c>
      <c r="G2330" s="195">
        <v>9.5</v>
      </c>
      <c r="H2330" s="195">
        <v>3785</v>
      </c>
      <c r="I2330" s="195">
        <v>3775.5</v>
      </c>
      <c r="J2330" s="195">
        <v>9.5</v>
      </c>
    </row>
    <row r="2331" spans="1:10">
      <c r="A2331" s="194">
        <v>10471.5</v>
      </c>
      <c r="B2331" s="194">
        <v>4360.67</v>
      </c>
      <c r="C2331" s="194">
        <v>4342.08</v>
      </c>
      <c r="D2331" s="194">
        <v>18.579999999999998</v>
      </c>
      <c r="E2331" s="194">
        <v>3753.58</v>
      </c>
      <c r="F2331" s="194">
        <v>3744.17</v>
      </c>
      <c r="G2331" s="194">
        <v>9.42</v>
      </c>
      <c r="H2331" s="194">
        <v>3787.25</v>
      </c>
      <c r="I2331" s="194">
        <v>3777.83</v>
      </c>
      <c r="J2331" s="194">
        <v>9.42</v>
      </c>
    </row>
    <row r="2332" spans="1:10">
      <c r="A2332" s="195">
        <v>10476</v>
      </c>
      <c r="B2332" s="195">
        <v>4362.92</v>
      </c>
      <c r="C2332" s="195">
        <v>4344.58</v>
      </c>
      <c r="D2332" s="195">
        <v>18.329999999999998</v>
      </c>
      <c r="E2332" s="195">
        <v>3755.83</v>
      </c>
      <c r="F2332" s="195">
        <v>3746.58</v>
      </c>
      <c r="G2332" s="195">
        <v>9.25</v>
      </c>
      <c r="H2332" s="195">
        <v>3789.5</v>
      </c>
      <c r="I2332" s="195">
        <v>3780.25</v>
      </c>
      <c r="J2332" s="195">
        <v>9.25</v>
      </c>
    </row>
    <row r="2333" spans="1:10">
      <c r="A2333" s="194">
        <v>10480.5</v>
      </c>
      <c r="B2333" s="194">
        <v>4365.08</v>
      </c>
      <c r="C2333" s="194">
        <v>4347.08</v>
      </c>
      <c r="D2333" s="194">
        <v>18</v>
      </c>
      <c r="E2333" s="194">
        <v>3758</v>
      </c>
      <c r="F2333" s="194">
        <v>3748.92</v>
      </c>
      <c r="G2333" s="194">
        <v>9.08</v>
      </c>
      <c r="H2333" s="194">
        <v>3791.67</v>
      </c>
      <c r="I2333" s="194">
        <v>3782.58</v>
      </c>
      <c r="J2333" s="194">
        <v>9.08</v>
      </c>
    </row>
    <row r="2334" spans="1:10">
      <c r="A2334" s="195">
        <v>10485</v>
      </c>
      <c r="B2334" s="195">
        <v>4367.33</v>
      </c>
      <c r="C2334" s="195">
        <v>4349.58</v>
      </c>
      <c r="D2334" s="195">
        <v>17.75</v>
      </c>
      <c r="E2334" s="195">
        <v>3760.25</v>
      </c>
      <c r="F2334" s="195">
        <v>3751.33</v>
      </c>
      <c r="G2334" s="195">
        <v>8.92</v>
      </c>
      <c r="H2334" s="195">
        <v>3793.92</v>
      </c>
      <c r="I2334" s="195">
        <v>3785</v>
      </c>
      <c r="J2334" s="195">
        <v>8.92</v>
      </c>
    </row>
    <row r="2335" spans="1:10">
      <c r="A2335" s="194">
        <v>10489.5</v>
      </c>
      <c r="B2335" s="194">
        <v>4369.58</v>
      </c>
      <c r="C2335" s="194">
        <v>4352.17</v>
      </c>
      <c r="D2335" s="194">
        <v>17.420000000000002</v>
      </c>
      <c r="E2335" s="194">
        <v>3762.5</v>
      </c>
      <c r="F2335" s="194">
        <v>3753.67</v>
      </c>
      <c r="G2335" s="194">
        <v>8.83</v>
      </c>
      <c r="H2335" s="194">
        <v>3796.17</v>
      </c>
      <c r="I2335" s="194">
        <v>3787.33</v>
      </c>
      <c r="J2335" s="194">
        <v>8.83</v>
      </c>
    </row>
    <row r="2336" spans="1:10">
      <c r="A2336" s="195">
        <v>10494</v>
      </c>
      <c r="B2336" s="195">
        <v>4371.75</v>
      </c>
      <c r="C2336" s="195">
        <v>4354.58</v>
      </c>
      <c r="D2336" s="195">
        <v>17.170000000000002</v>
      </c>
      <c r="E2336" s="195">
        <v>3764.67</v>
      </c>
      <c r="F2336" s="195">
        <v>3756</v>
      </c>
      <c r="G2336" s="195">
        <v>8.67</v>
      </c>
      <c r="H2336" s="195">
        <v>3798.33</v>
      </c>
      <c r="I2336" s="195">
        <v>3789.67</v>
      </c>
      <c r="J2336" s="195">
        <v>8.67</v>
      </c>
    </row>
    <row r="2337" spans="1:10">
      <c r="A2337" s="194">
        <v>10498.5</v>
      </c>
      <c r="B2337" s="194">
        <v>4374</v>
      </c>
      <c r="C2337" s="194">
        <v>4357.17</v>
      </c>
      <c r="D2337" s="194">
        <v>16.829999999999998</v>
      </c>
      <c r="E2337" s="194">
        <v>3766.92</v>
      </c>
      <c r="F2337" s="194">
        <v>3758.42</v>
      </c>
      <c r="G2337" s="194">
        <v>8.5</v>
      </c>
      <c r="H2337" s="194">
        <v>3800.58</v>
      </c>
      <c r="I2337" s="194">
        <v>3792.08</v>
      </c>
      <c r="J2337" s="194">
        <v>8.5</v>
      </c>
    </row>
    <row r="2338" spans="1:10">
      <c r="A2338" s="195">
        <v>10503</v>
      </c>
      <c r="B2338" s="195">
        <v>4376.25</v>
      </c>
      <c r="C2338" s="195">
        <v>4359.75</v>
      </c>
      <c r="D2338" s="195">
        <v>16.5</v>
      </c>
      <c r="E2338" s="195">
        <v>3769.17</v>
      </c>
      <c r="F2338" s="195">
        <v>3760.83</v>
      </c>
      <c r="G2338" s="195">
        <v>8.33</v>
      </c>
      <c r="H2338" s="195">
        <v>3802.83</v>
      </c>
      <c r="I2338" s="195">
        <v>3794.5</v>
      </c>
      <c r="J2338" s="195">
        <v>8.33</v>
      </c>
    </row>
    <row r="2339" spans="1:10">
      <c r="A2339" s="194">
        <v>10507.5</v>
      </c>
      <c r="B2339" s="194">
        <v>4378.5</v>
      </c>
      <c r="C2339" s="194">
        <v>4362.25</v>
      </c>
      <c r="D2339" s="194">
        <v>16.25</v>
      </c>
      <c r="E2339" s="194">
        <v>3771.42</v>
      </c>
      <c r="F2339" s="194">
        <v>3763.17</v>
      </c>
      <c r="G2339" s="194">
        <v>8.25</v>
      </c>
      <c r="H2339" s="194">
        <v>3805.08</v>
      </c>
      <c r="I2339" s="194">
        <v>3796.83</v>
      </c>
      <c r="J2339" s="194">
        <v>8.25</v>
      </c>
    </row>
    <row r="2340" spans="1:10">
      <c r="A2340" s="195">
        <v>10512</v>
      </c>
      <c r="B2340" s="195">
        <v>4380.67</v>
      </c>
      <c r="C2340" s="195">
        <v>4364.75</v>
      </c>
      <c r="D2340" s="195">
        <v>15.92</v>
      </c>
      <c r="E2340" s="195">
        <v>3773.58</v>
      </c>
      <c r="F2340" s="195">
        <v>3765.5</v>
      </c>
      <c r="G2340" s="195">
        <v>8.08</v>
      </c>
      <c r="H2340" s="195">
        <v>3807.25</v>
      </c>
      <c r="I2340" s="195">
        <v>3799.17</v>
      </c>
      <c r="J2340" s="195">
        <v>8.08</v>
      </c>
    </row>
    <row r="2341" spans="1:10">
      <c r="A2341" s="194">
        <v>10516.5</v>
      </c>
      <c r="B2341" s="194">
        <v>4382.92</v>
      </c>
      <c r="C2341" s="194">
        <v>4367.25</v>
      </c>
      <c r="D2341" s="194">
        <v>15.67</v>
      </c>
      <c r="E2341" s="194">
        <v>3775.83</v>
      </c>
      <c r="F2341" s="194">
        <v>3767.92</v>
      </c>
      <c r="G2341" s="194">
        <v>7.92</v>
      </c>
      <c r="H2341" s="194">
        <v>3809.5</v>
      </c>
      <c r="I2341" s="194">
        <v>3801.58</v>
      </c>
      <c r="J2341" s="194">
        <v>7.92</v>
      </c>
    </row>
    <row r="2342" spans="1:10">
      <c r="A2342" s="195">
        <v>10521</v>
      </c>
      <c r="B2342" s="195">
        <v>4385.17</v>
      </c>
      <c r="C2342" s="195">
        <v>4369.83</v>
      </c>
      <c r="D2342" s="195">
        <v>15.33</v>
      </c>
      <c r="E2342" s="195">
        <v>3778.08</v>
      </c>
      <c r="F2342" s="195">
        <v>3770.33</v>
      </c>
      <c r="G2342" s="195">
        <v>7.75</v>
      </c>
      <c r="H2342" s="195">
        <v>3811.75</v>
      </c>
      <c r="I2342" s="195">
        <v>3804</v>
      </c>
      <c r="J2342" s="195">
        <v>7.75</v>
      </c>
    </row>
    <row r="2343" spans="1:10">
      <c r="A2343" s="194">
        <v>10525.5</v>
      </c>
      <c r="B2343" s="194">
        <v>4387.42</v>
      </c>
      <c r="C2343" s="194">
        <v>4372.33</v>
      </c>
      <c r="D2343" s="194">
        <v>15.08</v>
      </c>
      <c r="E2343" s="194">
        <v>3780.33</v>
      </c>
      <c r="F2343" s="194">
        <v>3772.67</v>
      </c>
      <c r="G2343" s="194">
        <v>7.67</v>
      </c>
      <c r="H2343" s="194">
        <v>3814</v>
      </c>
      <c r="I2343" s="194">
        <v>3806.33</v>
      </c>
      <c r="J2343" s="194">
        <v>7.67</v>
      </c>
    </row>
    <row r="2344" spans="1:10">
      <c r="A2344" s="195">
        <v>10530</v>
      </c>
      <c r="B2344" s="195">
        <v>4389.58</v>
      </c>
      <c r="C2344" s="195">
        <v>4374.83</v>
      </c>
      <c r="D2344" s="195">
        <v>14.75</v>
      </c>
      <c r="E2344" s="195">
        <v>3782.5</v>
      </c>
      <c r="F2344" s="195">
        <v>3775</v>
      </c>
      <c r="G2344" s="195">
        <v>7.5</v>
      </c>
      <c r="H2344" s="195">
        <v>3816.17</v>
      </c>
      <c r="I2344" s="195">
        <v>3808.67</v>
      </c>
      <c r="J2344" s="195">
        <v>7.5</v>
      </c>
    </row>
    <row r="2345" spans="1:10">
      <c r="A2345" s="194">
        <v>10534.5</v>
      </c>
      <c r="B2345" s="194">
        <v>4391.83</v>
      </c>
      <c r="C2345" s="194">
        <v>4377.33</v>
      </c>
      <c r="D2345" s="194">
        <v>14.5</v>
      </c>
      <c r="E2345" s="194">
        <v>3784.75</v>
      </c>
      <c r="F2345" s="194">
        <v>3777.42</v>
      </c>
      <c r="G2345" s="194">
        <v>7.33</v>
      </c>
      <c r="H2345" s="194">
        <v>3818.42</v>
      </c>
      <c r="I2345" s="194">
        <v>3811.08</v>
      </c>
      <c r="J2345" s="194">
        <v>7.33</v>
      </c>
    </row>
    <row r="2346" spans="1:10">
      <c r="A2346" s="195">
        <v>10539</v>
      </c>
      <c r="B2346" s="195">
        <v>4394.08</v>
      </c>
      <c r="C2346" s="195">
        <v>4379.92</v>
      </c>
      <c r="D2346" s="195">
        <v>14.17</v>
      </c>
      <c r="E2346" s="195">
        <v>3787</v>
      </c>
      <c r="F2346" s="195">
        <v>3779.83</v>
      </c>
      <c r="G2346" s="195">
        <v>7.17</v>
      </c>
      <c r="H2346" s="195">
        <v>3820.67</v>
      </c>
      <c r="I2346" s="195">
        <v>3813.5</v>
      </c>
      <c r="J2346" s="195">
        <v>7.17</v>
      </c>
    </row>
    <row r="2347" spans="1:10">
      <c r="A2347" s="194">
        <v>10543.5</v>
      </c>
      <c r="B2347" s="194">
        <v>4396.25</v>
      </c>
      <c r="C2347" s="194">
        <v>4382.33</v>
      </c>
      <c r="D2347" s="194">
        <v>13.92</v>
      </c>
      <c r="E2347" s="194">
        <v>3789.17</v>
      </c>
      <c r="F2347" s="194">
        <v>3782.08</v>
      </c>
      <c r="G2347" s="194">
        <v>7.08</v>
      </c>
      <c r="H2347" s="194">
        <v>3822.83</v>
      </c>
      <c r="I2347" s="194">
        <v>3815.75</v>
      </c>
      <c r="J2347" s="194">
        <v>7.08</v>
      </c>
    </row>
    <row r="2348" spans="1:10">
      <c r="A2348" s="195">
        <v>10548</v>
      </c>
      <c r="B2348" s="195">
        <v>4398.5</v>
      </c>
      <c r="C2348" s="195">
        <v>4384.92</v>
      </c>
      <c r="D2348" s="195">
        <v>13.58</v>
      </c>
      <c r="E2348" s="195">
        <v>3791.42</v>
      </c>
      <c r="F2348" s="195">
        <v>3784.5</v>
      </c>
      <c r="G2348" s="195">
        <v>6.92</v>
      </c>
      <c r="H2348" s="195">
        <v>3825.08</v>
      </c>
      <c r="I2348" s="195">
        <v>3818.17</v>
      </c>
      <c r="J2348" s="195">
        <v>6.92</v>
      </c>
    </row>
    <row r="2349" spans="1:10">
      <c r="A2349" s="194">
        <v>10552.5</v>
      </c>
      <c r="B2349" s="194">
        <v>4400.75</v>
      </c>
      <c r="C2349" s="194">
        <v>4387.42</v>
      </c>
      <c r="D2349" s="194">
        <v>13.33</v>
      </c>
      <c r="E2349" s="194">
        <v>3793.67</v>
      </c>
      <c r="F2349" s="194">
        <v>3786.92</v>
      </c>
      <c r="G2349" s="194">
        <v>6.75</v>
      </c>
      <c r="H2349" s="194">
        <v>3827.33</v>
      </c>
      <c r="I2349" s="194">
        <v>3820.58</v>
      </c>
      <c r="J2349" s="194">
        <v>6.75</v>
      </c>
    </row>
    <row r="2350" spans="1:10">
      <c r="A2350" s="195">
        <v>10557</v>
      </c>
      <c r="B2350" s="195">
        <v>4403</v>
      </c>
      <c r="C2350" s="195">
        <v>4390</v>
      </c>
      <c r="D2350" s="195">
        <v>13</v>
      </c>
      <c r="E2350" s="195">
        <v>3795.92</v>
      </c>
      <c r="F2350" s="195">
        <v>3789.33</v>
      </c>
      <c r="G2350" s="195">
        <v>6.58</v>
      </c>
      <c r="H2350" s="195">
        <v>3829.58</v>
      </c>
      <c r="I2350" s="195">
        <v>3823</v>
      </c>
      <c r="J2350" s="195">
        <v>6.58</v>
      </c>
    </row>
    <row r="2351" spans="1:10">
      <c r="A2351" s="194">
        <v>10561.5</v>
      </c>
      <c r="B2351" s="194">
        <v>4405.17</v>
      </c>
      <c r="C2351" s="194">
        <v>4392.42</v>
      </c>
      <c r="D2351" s="194">
        <v>12.75</v>
      </c>
      <c r="E2351" s="194">
        <v>3798.08</v>
      </c>
      <c r="F2351" s="194">
        <v>3791.67</v>
      </c>
      <c r="G2351" s="194">
        <v>6.42</v>
      </c>
      <c r="H2351" s="194">
        <v>3831.75</v>
      </c>
      <c r="I2351" s="194">
        <v>3825.33</v>
      </c>
      <c r="J2351" s="194">
        <v>6.42</v>
      </c>
    </row>
    <row r="2352" spans="1:10">
      <c r="A2352" s="195">
        <v>10566</v>
      </c>
      <c r="B2352" s="195">
        <v>4407.42</v>
      </c>
      <c r="C2352" s="195">
        <v>4395</v>
      </c>
      <c r="D2352" s="195">
        <v>12.42</v>
      </c>
      <c r="E2352" s="195">
        <v>3800.33</v>
      </c>
      <c r="F2352" s="195">
        <v>3794</v>
      </c>
      <c r="G2352" s="195">
        <v>6.33</v>
      </c>
      <c r="H2352" s="195">
        <v>3834</v>
      </c>
      <c r="I2352" s="195">
        <v>3827.67</v>
      </c>
      <c r="J2352" s="195">
        <v>6.33</v>
      </c>
    </row>
    <row r="2353" spans="1:10">
      <c r="A2353" s="194">
        <v>10570.5</v>
      </c>
      <c r="B2353" s="194">
        <v>4409.67</v>
      </c>
      <c r="C2353" s="194">
        <v>4397.5</v>
      </c>
      <c r="D2353" s="194">
        <v>12.17</v>
      </c>
      <c r="E2353" s="194">
        <v>3802.58</v>
      </c>
      <c r="F2353" s="194">
        <v>3796.42</v>
      </c>
      <c r="G2353" s="194">
        <v>6.17</v>
      </c>
      <c r="H2353" s="194">
        <v>3836.25</v>
      </c>
      <c r="I2353" s="194">
        <v>3830.08</v>
      </c>
      <c r="J2353" s="194">
        <v>6.17</v>
      </c>
    </row>
    <row r="2354" spans="1:10">
      <c r="A2354" s="195">
        <v>10575</v>
      </c>
      <c r="B2354" s="195">
        <v>4411.92</v>
      </c>
      <c r="C2354" s="195">
        <v>4400.08</v>
      </c>
      <c r="D2354" s="195">
        <v>11.83</v>
      </c>
      <c r="E2354" s="195">
        <v>3804.83</v>
      </c>
      <c r="F2354" s="195">
        <v>3798.83</v>
      </c>
      <c r="G2354" s="195">
        <v>6</v>
      </c>
      <c r="H2354" s="195">
        <v>3838.5</v>
      </c>
      <c r="I2354" s="195">
        <v>3832.5</v>
      </c>
      <c r="J2354" s="195">
        <v>6</v>
      </c>
    </row>
    <row r="2355" spans="1:10">
      <c r="A2355" s="194">
        <v>10579.5</v>
      </c>
      <c r="B2355" s="194">
        <v>4414.08</v>
      </c>
      <c r="C2355" s="194">
        <v>4402.5</v>
      </c>
      <c r="D2355" s="194">
        <v>11.58</v>
      </c>
      <c r="E2355" s="194">
        <v>3807</v>
      </c>
      <c r="F2355" s="194">
        <v>3801.17</v>
      </c>
      <c r="G2355" s="194">
        <v>5.83</v>
      </c>
      <c r="H2355" s="194">
        <v>3840.67</v>
      </c>
      <c r="I2355" s="194">
        <v>3834.83</v>
      </c>
      <c r="J2355" s="194">
        <v>5.83</v>
      </c>
    </row>
    <row r="2356" spans="1:10">
      <c r="A2356" s="195">
        <v>10584</v>
      </c>
      <c r="B2356" s="195">
        <v>4416.33</v>
      </c>
      <c r="C2356" s="195">
        <v>4405.08</v>
      </c>
      <c r="D2356" s="195">
        <v>11.25</v>
      </c>
      <c r="E2356" s="195">
        <v>3809.25</v>
      </c>
      <c r="F2356" s="195">
        <v>3803.5</v>
      </c>
      <c r="G2356" s="195">
        <v>5.75</v>
      </c>
      <c r="H2356" s="195">
        <v>3842.92</v>
      </c>
      <c r="I2356" s="195">
        <v>3837.17</v>
      </c>
      <c r="J2356" s="195">
        <v>5.75</v>
      </c>
    </row>
    <row r="2357" spans="1:10">
      <c r="A2357" s="194">
        <v>10588.5</v>
      </c>
      <c r="B2357" s="194">
        <v>4418.58</v>
      </c>
      <c r="C2357" s="194">
        <v>4407.58</v>
      </c>
      <c r="D2357" s="194">
        <v>11</v>
      </c>
      <c r="E2357" s="194">
        <v>3811.5</v>
      </c>
      <c r="F2357" s="194">
        <v>3805.92</v>
      </c>
      <c r="G2357" s="194">
        <v>5.58</v>
      </c>
      <c r="H2357" s="194">
        <v>3845.17</v>
      </c>
      <c r="I2357" s="194">
        <v>3839.58</v>
      </c>
      <c r="J2357" s="194">
        <v>5.58</v>
      </c>
    </row>
    <row r="2358" spans="1:10">
      <c r="A2358" s="195">
        <v>10593</v>
      </c>
      <c r="B2358" s="195">
        <v>4420.83</v>
      </c>
      <c r="C2358" s="195">
        <v>4410.17</v>
      </c>
      <c r="D2358" s="195">
        <v>10.67</v>
      </c>
      <c r="E2358" s="195">
        <v>3813.75</v>
      </c>
      <c r="F2358" s="195">
        <v>3808.33</v>
      </c>
      <c r="G2358" s="195">
        <v>5.42</v>
      </c>
      <c r="H2358" s="195">
        <v>3847.42</v>
      </c>
      <c r="I2358" s="195">
        <v>3842</v>
      </c>
      <c r="J2358" s="195">
        <v>5.42</v>
      </c>
    </row>
    <row r="2359" spans="1:10">
      <c r="A2359" s="194">
        <v>10597.5</v>
      </c>
      <c r="B2359" s="194">
        <v>4423</v>
      </c>
      <c r="C2359" s="194">
        <v>4412.58</v>
      </c>
      <c r="D2359" s="194">
        <v>10.42</v>
      </c>
      <c r="E2359" s="194">
        <v>3815.92</v>
      </c>
      <c r="F2359" s="194">
        <v>3810.67</v>
      </c>
      <c r="G2359" s="194">
        <v>5.25</v>
      </c>
      <c r="H2359" s="194">
        <v>3849.58</v>
      </c>
      <c r="I2359" s="194">
        <v>3844.33</v>
      </c>
      <c r="J2359" s="194">
        <v>5.25</v>
      </c>
    </row>
    <row r="2360" spans="1:10">
      <c r="A2360" s="195">
        <v>10602</v>
      </c>
      <c r="B2360" s="195">
        <v>4425.25</v>
      </c>
      <c r="C2360" s="195">
        <v>4415.17</v>
      </c>
      <c r="D2360" s="195">
        <v>10.08</v>
      </c>
      <c r="E2360" s="195">
        <v>3818.17</v>
      </c>
      <c r="F2360" s="195">
        <v>3813</v>
      </c>
      <c r="G2360" s="195">
        <v>5.17</v>
      </c>
      <c r="H2360" s="195">
        <v>3851.83</v>
      </c>
      <c r="I2360" s="195">
        <v>3846.67</v>
      </c>
      <c r="J2360" s="195">
        <v>5.17</v>
      </c>
    </row>
    <row r="2361" spans="1:10">
      <c r="A2361" s="194">
        <v>10606.5</v>
      </c>
      <c r="B2361" s="194">
        <v>4427.5</v>
      </c>
      <c r="C2361" s="194">
        <v>4417.67</v>
      </c>
      <c r="D2361" s="194">
        <v>9.83</v>
      </c>
      <c r="E2361" s="194">
        <v>3820.42</v>
      </c>
      <c r="F2361" s="194">
        <v>3815.42</v>
      </c>
      <c r="G2361" s="194">
        <v>5</v>
      </c>
      <c r="H2361" s="194">
        <v>3854.08</v>
      </c>
      <c r="I2361" s="194">
        <v>3849.08</v>
      </c>
      <c r="J2361" s="194">
        <v>5</v>
      </c>
    </row>
    <row r="2362" spans="1:10">
      <c r="A2362" s="195">
        <v>10611</v>
      </c>
      <c r="B2362" s="195">
        <v>4429.67</v>
      </c>
      <c r="C2362" s="195">
        <v>4420.17</v>
      </c>
      <c r="D2362" s="195">
        <v>9.5</v>
      </c>
      <c r="E2362" s="195">
        <v>3822.58</v>
      </c>
      <c r="F2362" s="195">
        <v>3817.75</v>
      </c>
      <c r="G2362" s="195">
        <v>4.83</v>
      </c>
      <c r="H2362" s="195">
        <v>3856.25</v>
      </c>
      <c r="I2362" s="195">
        <v>3851.42</v>
      </c>
      <c r="J2362" s="195">
        <v>4.83</v>
      </c>
    </row>
    <row r="2363" spans="1:10">
      <c r="A2363" s="194">
        <v>10615.5</v>
      </c>
      <c r="B2363" s="194">
        <v>4431.92</v>
      </c>
      <c r="C2363" s="194">
        <v>4422.67</v>
      </c>
      <c r="D2363" s="194">
        <v>9.25</v>
      </c>
      <c r="E2363" s="194">
        <v>3824.83</v>
      </c>
      <c r="F2363" s="194">
        <v>3820.17</v>
      </c>
      <c r="G2363" s="194">
        <v>4.67</v>
      </c>
      <c r="H2363" s="194">
        <v>3858.5</v>
      </c>
      <c r="I2363" s="194">
        <v>3853.83</v>
      </c>
      <c r="J2363" s="194">
        <v>4.67</v>
      </c>
    </row>
    <row r="2364" spans="1:10">
      <c r="A2364" s="195">
        <v>10620</v>
      </c>
      <c r="B2364" s="195">
        <v>4434.17</v>
      </c>
      <c r="C2364" s="195">
        <v>4425.25</v>
      </c>
      <c r="D2364" s="195">
        <v>8.92</v>
      </c>
      <c r="E2364" s="195">
        <v>3827.08</v>
      </c>
      <c r="F2364" s="195">
        <v>3822.5</v>
      </c>
      <c r="G2364" s="195">
        <v>4.58</v>
      </c>
      <c r="H2364" s="195">
        <v>3860.75</v>
      </c>
      <c r="I2364" s="195">
        <v>3856.17</v>
      </c>
      <c r="J2364" s="195">
        <v>4.58</v>
      </c>
    </row>
    <row r="2365" spans="1:10">
      <c r="A2365" s="194">
        <v>10624.5</v>
      </c>
      <c r="B2365" s="194">
        <v>4436.42</v>
      </c>
      <c r="C2365" s="194">
        <v>4427.75</v>
      </c>
      <c r="D2365" s="194">
        <v>8.67</v>
      </c>
      <c r="E2365" s="194">
        <v>3829.33</v>
      </c>
      <c r="F2365" s="194">
        <v>3824.92</v>
      </c>
      <c r="G2365" s="194">
        <v>4.42</v>
      </c>
      <c r="H2365" s="194">
        <v>3863</v>
      </c>
      <c r="I2365" s="194">
        <v>3858.58</v>
      </c>
      <c r="J2365" s="194">
        <v>4.42</v>
      </c>
    </row>
    <row r="2366" spans="1:10">
      <c r="A2366" s="195">
        <v>10629</v>
      </c>
      <c r="B2366" s="195">
        <v>4438.58</v>
      </c>
      <c r="C2366" s="195">
        <v>4430.25</v>
      </c>
      <c r="D2366" s="195">
        <v>8.33</v>
      </c>
      <c r="E2366" s="195">
        <v>3831.5</v>
      </c>
      <c r="F2366" s="195">
        <v>3827.25</v>
      </c>
      <c r="G2366" s="195">
        <v>4.25</v>
      </c>
      <c r="H2366" s="195">
        <v>3865.17</v>
      </c>
      <c r="I2366" s="195">
        <v>3860.92</v>
      </c>
      <c r="J2366" s="195">
        <v>4.25</v>
      </c>
    </row>
    <row r="2367" spans="1:10">
      <c r="A2367" s="194">
        <v>10633.5</v>
      </c>
      <c r="B2367" s="194">
        <v>4440.83</v>
      </c>
      <c r="C2367" s="194">
        <v>4432.75</v>
      </c>
      <c r="D2367" s="194">
        <v>8.08</v>
      </c>
      <c r="E2367" s="194">
        <v>3833.75</v>
      </c>
      <c r="F2367" s="194">
        <v>3829.67</v>
      </c>
      <c r="G2367" s="194">
        <v>4.08</v>
      </c>
      <c r="H2367" s="194">
        <v>3867.42</v>
      </c>
      <c r="I2367" s="194">
        <v>3863.33</v>
      </c>
      <c r="J2367" s="194">
        <v>4.08</v>
      </c>
    </row>
    <row r="2368" spans="1:10">
      <c r="A2368" s="195">
        <v>10638</v>
      </c>
      <c r="B2368" s="195">
        <v>4443.08</v>
      </c>
      <c r="C2368" s="195">
        <v>4435.33</v>
      </c>
      <c r="D2368" s="195">
        <v>7.75</v>
      </c>
      <c r="E2368" s="195">
        <v>3836</v>
      </c>
      <c r="F2368" s="195">
        <v>3832</v>
      </c>
      <c r="G2368" s="195">
        <v>4</v>
      </c>
      <c r="H2368" s="195">
        <v>3869.67</v>
      </c>
      <c r="I2368" s="195">
        <v>3865.67</v>
      </c>
      <c r="J2368" s="195">
        <v>4</v>
      </c>
    </row>
    <row r="2369" spans="1:10">
      <c r="A2369" s="194">
        <v>10642.5</v>
      </c>
      <c r="B2369" s="194">
        <v>4445.33</v>
      </c>
      <c r="C2369" s="194">
        <v>4437.83</v>
      </c>
      <c r="D2369" s="194">
        <v>7.5</v>
      </c>
      <c r="E2369" s="194">
        <v>3838.25</v>
      </c>
      <c r="F2369" s="194">
        <v>3834.42</v>
      </c>
      <c r="G2369" s="194">
        <v>3.83</v>
      </c>
      <c r="H2369" s="194">
        <v>3871.92</v>
      </c>
      <c r="I2369" s="194">
        <v>3868.08</v>
      </c>
      <c r="J2369" s="194">
        <v>3.83</v>
      </c>
    </row>
    <row r="2370" spans="1:10">
      <c r="A2370" s="195">
        <v>10647</v>
      </c>
      <c r="B2370" s="195">
        <v>4447.5</v>
      </c>
      <c r="C2370" s="195">
        <v>4440.33</v>
      </c>
      <c r="D2370" s="195">
        <v>7.17</v>
      </c>
      <c r="E2370" s="195">
        <v>3840.42</v>
      </c>
      <c r="F2370" s="195">
        <v>3836.75</v>
      </c>
      <c r="G2370" s="195">
        <v>3.67</v>
      </c>
      <c r="H2370" s="195">
        <v>3874.08</v>
      </c>
      <c r="I2370" s="195">
        <v>3870.42</v>
      </c>
      <c r="J2370" s="195">
        <v>3.67</v>
      </c>
    </row>
    <row r="2371" spans="1:10">
      <c r="A2371" s="194">
        <v>10651.5</v>
      </c>
      <c r="B2371" s="194">
        <v>4449.75</v>
      </c>
      <c r="C2371" s="194">
        <v>4442.92</v>
      </c>
      <c r="D2371" s="194">
        <v>6.83</v>
      </c>
      <c r="E2371" s="194">
        <v>3842.67</v>
      </c>
      <c r="F2371" s="194">
        <v>3839.17</v>
      </c>
      <c r="G2371" s="194">
        <v>3.5</v>
      </c>
      <c r="H2371" s="194">
        <v>3876.33</v>
      </c>
      <c r="I2371" s="194">
        <v>3872.83</v>
      </c>
      <c r="J2371" s="194">
        <v>3.5</v>
      </c>
    </row>
    <row r="2372" spans="1:10">
      <c r="A2372" s="195">
        <v>10656</v>
      </c>
      <c r="B2372" s="195">
        <v>4452</v>
      </c>
      <c r="C2372" s="195">
        <v>4445.42</v>
      </c>
      <c r="D2372" s="195">
        <v>6.58</v>
      </c>
      <c r="E2372" s="195">
        <v>3844.92</v>
      </c>
      <c r="F2372" s="195">
        <v>3841.5</v>
      </c>
      <c r="G2372" s="195">
        <v>3.42</v>
      </c>
      <c r="H2372" s="195">
        <v>3878.58</v>
      </c>
      <c r="I2372" s="195">
        <v>3875.17</v>
      </c>
      <c r="J2372" s="195">
        <v>3.42</v>
      </c>
    </row>
    <row r="2373" spans="1:10">
      <c r="A2373" s="194">
        <v>10660.5</v>
      </c>
      <c r="B2373" s="194">
        <v>4454.17</v>
      </c>
      <c r="C2373" s="194">
        <v>4447.92</v>
      </c>
      <c r="D2373" s="194">
        <v>6.25</v>
      </c>
      <c r="E2373" s="194">
        <v>3847.08</v>
      </c>
      <c r="F2373" s="194">
        <v>3843.83</v>
      </c>
      <c r="G2373" s="194">
        <v>3.25</v>
      </c>
      <c r="H2373" s="194">
        <v>3880.75</v>
      </c>
      <c r="I2373" s="194">
        <v>3877.5</v>
      </c>
      <c r="J2373" s="194">
        <v>3.25</v>
      </c>
    </row>
    <row r="2374" spans="1:10">
      <c r="A2374" s="195">
        <v>10665</v>
      </c>
      <c r="B2374" s="195">
        <v>4456.42</v>
      </c>
      <c r="C2374" s="195">
        <v>4450.42</v>
      </c>
      <c r="D2374" s="195">
        <v>6</v>
      </c>
      <c r="E2374" s="195">
        <v>3849.33</v>
      </c>
      <c r="F2374" s="195">
        <v>3846.25</v>
      </c>
      <c r="G2374" s="195">
        <v>3.08</v>
      </c>
      <c r="H2374" s="195">
        <v>3883</v>
      </c>
      <c r="I2374" s="195">
        <v>3879.92</v>
      </c>
      <c r="J2374" s="195">
        <v>3.08</v>
      </c>
    </row>
    <row r="2375" spans="1:10">
      <c r="A2375" s="194">
        <v>10669.5</v>
      </c>
      <c r="B2375" s="194">
        <v>4458.67</v>
      </c>
      <c r="C2375" s="194">
        <v>4453</v>
      </c>
      <c r="D2375" s="194">
        <v>5.67</v>
      </c>
      <c r="E2375" s="194">
        <v>3851.58</v>
      </c>
      <c r="F2375" s="194">
        <v>3848.67</v>
      </c>
      <c r="G2375" s="194">
        <v>2.92</v>
      </c>
      <c r="H2375" s="194">
        <v>3885.25</v>
      </c>
      <c r="I2375" s="194">
        <v>3882.33</v>
      </c>
      <c r="J2375" s="194">
        <v>2.92</v>
      </c>
    </row>
    <row r="2376" spans="1:10">
      <c r="A2376" s="195">
        <v>10674</v>
      </c>
      <c r="B2376" s="195">
        <v>4460.92</v>
      </c>
      <c r="C2376" s="195">
        <v>4455.5</v>
      </c>
      <c r="D2376" s="195">
        <v>5.42</v>
      </c>
      <c r="E2376" s="195">
        <v>3853.83</v>
      </c>
      <c r="F2376" s="195">
        <v>3851.08</v>
      </c>
      <c r="G2376" s="195">
        <v>2.75</v>
      </c>
      <c r="H2376" s="195">
        <v>3887.5</v>
      </c>
      <c r="I2376" s="195">
        <v>3884.75</v>
      </c>
      <c r="J2376" s="195">
        <v>2.75</v>
      </c>
    </row>
    <row r="2377" spans="1:10">
      <c r="A2377" s="194">
        <v>10678.5</v>
      </c>
      <c r="B2377" s="194">
        <v>4463.08</v>
      </c>
      <c r="C2377" s="194">
        <v>4458</v>
      </c>
      <c r="D2377" s="194">
        <v>5.08</v>
      </c>
      <c r="E2377" s="194">
        <v>3856</v>
      </c>
      <c r="F2377" s="194">
        <v>3853.33</v>
      </c>
      <c r="G2377" s="194">
        <v>2.67</v>
      </c>
      <c r="H2377" s="194">
        <v>3889.67</v>
      </c>
      <c r="I2377" s="194">
        <v>3887</v>
      </c>
      <c r="J2377" s="194">
        <v>2.67</v>
      </c>
    </row>
    <row r="2378" spans="1:10">
      <c r="A2378" s="195">
        <v>10683</v>
      </c>
      <c r="B2378" s="195">
        <v>4465.33</v>
      </c>
      <c r="C2378" s="195">
        <v>4460.5</v>
      </c>
      <c r="D2378" s="195">
        <v>4.83</v>
      </c>
      <c r="E2378" s="195">
        <v>3858.25</v>
      </c>
      <c r="F2378" s="195">
        <v>3855.75</v>
      </c>
      <c r="G2378" s="195">
        <v>2.5</v>
      </c>
      <c r="H2378" s="195">
        <v>3891.92</v>
      </c>
      <c r="I2378" s="195">
        <v>3889.42</v>
      </c>
      <c r="J2378" s="195">
        <v>2.5</v>
      </c>
    </row>
    <row r="2379" spans="1:10">
      <c r="A2379" s="194">
        <v>10687.5</v>
      </c>
      <c r="B2379" s="194">
        <v>4467.58</v>
      </c>
      <c r="C2379" s="194">
        <v>4463.08</v>
      </c>
      <c r="D2379" s="194">
        <v>4.5</v>
      </c>
      <c r="E2379" s="194">
        <v>3860.5</v>
      </c>
      <c r="F2379" s="194">
        <v>3858.17</v>
      </c>
      <c r="G2379" s="194">
        <v>2.33</v>
      </c>
      <c r="H2379" s="194">
        <v>3894.17</v>
      </c>
      <c r="I2379" s="194">
        <v>3891.83</v>
      </c>
      <c r="J2379" s="194">
        <v>2.33</v>
      </c>
    </row>
    <row r="2380" spans="1:10">
      <c r="A2380" s="195">
        <v>10692</v>
      </c>
      <c r="B2380" s="195">
        <v>4469.83</v>
      </c>
      <c r="C2380" s="195">
        <v>4465.58</v>
      </c>
      <c r="D2380" s="195">
        <v>4.25</v>
      </c>
      <c r="E2380" s="195">
        <v>3862.75</v>
      </c>
      <c r="F2380" s="195">
        <v>3860.58</v>
      </c>
      <c r="G2380" s="195">
        <v>2.17</v>
      </c>
      <c r="H2380" s="195">
        <v>3896.42</v>
      </c>
      <c r="I2380" s="195">
        <v>3894.25</v>
      </c>
      <c r="J2380" s="195">
        <v>2.17</v>
      </c>
    </row>
    <row r="2381" spans="1:10">
      <c r="A2381" s="194">
        <v>10696.5</v>
      </c>
      <c r="B2381" s="194">
        <v>4472</v>
      </c>
      <c r="C2381" s="194">
        <v>4468.08</v>
      </c>
      <c r="D2381" s="194">
        <v>3.92</v>
      </c>
      <c r="E2381" s="194">
        <v>3864.92</v>
      </c>
      <c r="F2381" s="194">
        <v>3862.83</v>
      </c>
      <c r="G2381" s="194">
        <v>2.08</v>
      </c>
      <c r="H2381" s="194">
        <v>3898.58</v>
      </c>
      <c r="I2381" s="194">
        <v>3896.5</v>
      </c>
      <c r="J2381" s="194">
        <v>2.08</v>
      </c>
    </row>
    <row r="2382" spans="1:10">
      <c r="A2382" s="195">
        <v>10701</v>
      </c>
      <c r="B2382" s="195">
        <v>4474.25</v>
      </c>
      <c r="C2382" s="195">
        <v>4470.58</v>
      </c>
      <c r="D2382" s="195">
        <v>3.67</v>
      </c>
      <c r="E2382" s="195">
        <v>3867.17</v>
      </c>
      <c r="F2382" s="195">
        <v>3865.25</v>
      </c>
      <c r="G2382" s="195">
        <v>1.92</v>
      </c>
      <c r="H2382" s="195">
        <v>3900.83</v>
      </c>
      <c r="I2382" s="195">
        <v>3898.92</v>
      </c>
      <c r="J2382" s="195">
        <v>1.92</v>
      </c>
    </row>
    <row r="2383" spans="1:10">
      <c r="A2383" s="194">
        <v>10705.5</v>
      </c>
      <c r="B2383" s="194">
        <v>4476.5</v>
      </c>
      <c r="C2383" s="194">
        <v>4473.17</v>
      </c>
      <c r="D2383" s="194">
        <v>3.33</v>
      </c>
      <c r="E2383" s="194">
        <v>3869.42</v>
      </c>
      <c r="F2383" s="194">
        <v>3867.67</v>
      </c>
      <c r="G2383" s="194">
        <v>1.75</v>
      </c>
      <c r="H2383" s="194">
        <v>3903.08</v>
      </c>
      <c r="I2383" s="194">
        <v>3901.33</v>
      </c>
      <c r="J2383" s="194">
        <v>1.75</v>
      </c>
    </row>
    <row r="2384" spans="1:10">
      <c r="A2384" s="195">
        <v>10710</v>
      </c>
      <c r="B2384" s="195">
        <v>4478.67</v>
      </c>
      <c r="C2384" s="195">
        <v>4475.58</v>
      </c>
      <c r="D2384" s="195">
        <v>3.08</v>
      </c>
      <c r="E2384" s="195">
        <v>3871.58</v>
      </c>
      <c r="F2384" s="195">
        <v>3870</v>
      </c>
      <c r="G2384" s="195">
        <v>1.58</v>
      </c>
      <c r="H2384" s="195">
        <v>3905.25</v>
      </c>
      <c r="I2384" s="195">
        <v>3903.67</v>
      </c>
      <c r="J2384" s="195">
        <v>1.58</v>
      </c>
    </row>
    <row r="2385" spans="1:10">
      <c r="A2385" s="194">
        <v>10714.5</v>
      </c>
      <c r="B2385" s="194">
        <v>4480.92</v>
      </c>
      <c r="C2385" s="194">
        <v>4478.17</v>
      </c>
      <c r="D2385" s="194">
        <v>2.75</v>
      </c>
      <c r="E2385" s="194">
        <v>3873.83</v>
      </c>
      <c r="F2385" s="194">
        <v>3872.33</v>
      </c>
      <c r="G2385" s="194">
        <v>1.5</v>
      </c>
      <c r="H2385" s="194">
        <v>3907.5</v>
      </c>
      <c r="I2385" s="194">
        <v>3906</v>
      </c>
      <c r="J2385" s="194">
        <v>1.5</v>
      </c>
    </row>
    <row r="2386" spans="1:10">
      <c r="A2386" s="195">
        <v>10719</v>
      </c>
      <c r="B2386" s="195">
        <v>4483.17</v>
      </c>
      <c r="C2386" s="195">
        <v>4480.67</v>
      </c>
      <c r="D2386" s="195">
        <v>2.5</v>
      </c>
      <c r="E2386" s="195">
        <v>3876.08</v>
      </c>
      <c r="F2386" s="195">
        <v>3874.75</v>
      </c>
      <c r="G2386" s="195">
        <v>1.33</v>
      </c>
      <c r="H2386" s="195">
        <v>3909.75</v>
      </c>
      <c r="I2386" s="195">
        <v>3908.42</v>
      </c>
      <c r="J2386" s="195">
        <v>1.33</v>
      </c>
    </row>
    <row r="2387" spans="1:10">
      <c r="A2387" s="194">
        <v>10723.5</v>
      </c>
      <c r="B2387" s="194">
        <v>4485.42</v>
      </c>
      <c r="C2387" s="194">
        <v>4483.25</v>
      </c>
      <c r="D2387" s="194">
        <v>2.17</v>
      </c>
      <c r="E2387" s="194">
        <v>3878.33</v>
      </c>
      <c r="F2387" s="194">
        <v>3877.17</v>
      </c>
      <c r="G2387" s="194">
        <v>1.17</v>
      </c>
      <c r="H2387" s="194">
        <v>3912</v>
      </c>
      <c r="I2387" s="194">
        <v>3910.83</v>
      </c>
      <c r="J2387" s="194">
        <v>1.17</v>
      </c>
    </row>
    <row r="2388" spans="1:10">
      <c r="A2388" s="195">
        <v>10728</v>
      </c>
      <c r="B2388" s="195">
        <v>4487.58</v>
      </c>
      <c r="C2388" s="195">
        <v>4485.67</v>
      </c>
      <c r="D2388" s="195">
        <v>1.92</v>
      </c>
      <c r="E2388" s="195">
        <v>3880.5</v>
      </c>
      <c r="F2388" s="195">
        <v>3879.5</v>
      </c>
      <c r="G2388" s="195">
        <v>1</v>
      </c>
      <c r="H2388" s="195">
        <v>3914.17</v>
      </c>
      <c r="I2388" s="195">
        <v>3913.17</v>
      </c>
      <c r="J2388" s="195">
        <v>1</v>
      </c>
    </row>
    <row r="2389" spans="1:10">
      <c r="A2389" s="194">
        <v>10732.5</v>
      </c>
      <c r="B2389" s="194">
        <v>4489.83</v>
      </c>
      <c r="C2389" s="194">
        <v>4488.25</v>
      </c>
      <c r="D2389" s="194">
        <v>1.58</v>
      </c>
      <c r="E2389" s="194">
        <v>3882.75</v>
      </c>
      <c r="F2389" s="194">
        <v>3881.83</v>
      </c>
      <c r="G2389" s="194">
        <v>0.92</v>
      </c>
      <c r="H2389" s="194">
        <v>3916.42</v>
      </c>
      <c r="I2389" s="194">
        <v>3915.5</v>
      </c>
      <c r="J2389" s="194">
        <v>0.92</v>
      </c>
    </row>
    <row r="2390" spans="1:10">
      <c r="A2390" s="195">
        <v>10737</v>
      </c>
      <c r="B2390" s="195">
        <v>4492.08</v>
      </c>
      <c r="C2390" s="195">
        <v>4490.75</v>
      </c>
      <c r="D2390" s="195">
        <v>1.33</v>
      </c>
      <c r="E2390" s="195">
        <v>3885</v>
      </c>
      <c r="F2390" s="195">
        <v>3884.25</v>
      </c>
      <c r="G2390" s="195">
        <v>0.75</v>
      </c>
      <c r="H2390" s="195">
        <v>3918.67</v>
      </c>
      <c r="I2390" s="195">
        <v>3917.92</v>
      </c>
      <c r="J2390" s="195">
        <v>0.75</v>
      </c>
    </row>
    <row r="2391" spans="1:10">
      <c r="A2391" s="194">
        <v>10741.5</v>
      </c>
      <c r="B2391" s="194">
        <v>4494.33</v>
      </c>
      <c r="C2391" s="194">
        <v>4493.33</v>
      </c>
      <c r="D2391" s="194">
        <v>1</v>
      </c>
      <c r="E2391" s="194">
        <v>3887.25</v>
      </c>
      <c r="F2391" s="194">
        <v>3886.67</v>
      </c>
      <c r="G2391" s="194">
        <v>0.57999999999999996</v>
      </c>
      <c r="H2391" s="194">
        <v>3920.92</v>
      </c>
      <c r="I2391" s="194">
        <v>3920.33</v>
      </c>
      <c r="J2391" s="194">
        <v>0.57999999999999996</v>
      </c>
    </row>
    <row r="2392" spans="1:10">
      <c r="A2392" s="195">
        <v>10746</v>
      </c>
      <c r="B2392" s="195">
        <v>4496.5</v>
      </c>
      <c r="C2392" s="195">
        <v>4495.75</v>
      </c>
      <c r="D2392" s="195">
        <v>0.75</v>
      </c>
      <c r="E2392" s="195">
        <v>3889.42</v>
      </c>
      <c r="F2392" s="195">
        <v>3889</v>
      </c>
      <c r="G2392" s="195">
        <v>0.42</v>
      </c>
      <c r="H2392" s="195">
        <v>3923.08</v>
      </c>
      <c r="I2392" s="195">
        <v>3922.67</v>
      </c>
      <c r="J2392" s="195">
        <v>0.42</v>
      </c>
    </row>
    <row r="2393" spans="1:10">
      <c r="A2393" s="194">
        <v>10750.5</v>
      </c>
      <c r="B2393" s="194">
        <v>4498.75</v>
      </c>
      <c r="C2393" s="194">
        <v>4498.33</v>
      </c>
      <c r="D2393" s="194">
        <v>0.42</v>
      </c>
      <c r="E2393" s="194">
        <v>3891.67</v>
      </c>
      <c r="F2393" s="194">
        <v>3891.33</v>
      </c>
      <c r="G2393" s="194">
        <v>0.33</v>
      </c>
      <c r="H2393" s="194">
        <v>3925.33</v>
      </c>
      <c r="I2393" s="194">
        <v>3925</v>
      </c>
      <c r="J2393" s="194">
        <v>0.33</v>
      </c>
    </row>
    <row r="2394" spans="1:10">
      <c r="A2394" s="195">
        <v>10755</v>
      </c>
      <c r="B2394" s="195">
        <v>4501</v>
      </c>
      <c r="C2394" s="195">
        <v>4500.83</v>
      </c>
      <c r="D2394" s="195">
        <v>0.17</v>
      </c>
      <c r="E2394" s="195">
        <v>3893.92</v>
      </c>
      <c r="F2394" s="195">
        <v>3893.75</v>
      </c>
      <c r="G2394" s="195">
        <v>0.17</v>
      </c>
      <c r="H2394" s="195">
        <v>3927.58</v>
      </c>
      <c r="I2394" s="195">
        <v>3927.42</v>
      </c>
      <c r="J2394" s="195">
        <v>0.17</v>
      </c>
    </row>
    <row r="2395" spans="1:10">
      <c r="A2395" s="194">
        <v>10759.5</v>
      </c>
      <c r="B2395" s="194">
        <v>4503.25</v>
      </c>
      <c r="C2395" s="194">
        <v>4503.25</v>
      </c>
      <c r="D2395" s="194">
        <v>0</v>
      </c>
      <c r="E2395" s="194">
        <v>3896.17</v>
      </c>
      <c r="F2395" s="194">
        <v>3896.17</v>
      </c>
      <c r="G2395" s="194">
        <v>0</v>
      </c>
      <c r="H2395" s="194">
        <v>3929.83</v>
      </c>
      <c r="I2395" s="194">
        <v>3929.83</v>
      </c>
      <c r="J2395" s="194">
        <v>0</v>
      </c>
    </row>
    <row r="2396" spans="1:10">
      <c r="A2396" s="195">
        <v>10764</v>
      </c>
      <c r="B2396" s="195">
        <v>4505.42</v>
      </c>
      <c r="C2396" s="195">
        <v>4505.42</v>
      </c>
      <c r="D2396" s="195">
        <v>0</v>
      </c>
      <c r="E2396" s="195">
        <v>3898.33</v>
      </c>
      <c r="F2396" s="195">
        <v>3898.33</v>
      </c>
      <c r="G2396" s="195">
        <v>0</v>
      </c>
      <c r="H2396" s="195">
        <v>3932</v>
      </c>
      <c r="I2396" s="195">
        <v>3932</v>
      </c>
      <c r="J2396" s="195">
        <v>0</v>
      </c>
    </row>
    <row r="2397" spans="1:10">
      <c r="A2397" s="194">
        <v>10768.5</v>
      </c>
      <c r="B2397" s="194">
        <v>4507.67</v>
      </c>
      <c r="C2397" s="194">
        <v>4507.67</v>
      </c>
      <c r="D2397" s="194">
        <v>0</v>
      </c>
      <c r="E2397" s="194">
        <v>3900.58</v>
      </c>
      <c r="F2397" s="194">
        <v>3900.58</v>
      </c>
      <c r="G2397" s="194">
        <v>0</v>
      </c>
      <c r="H2397" s="194">
        <v>3934.25</v>
      </c>
      <c r="I2397" s="194">
        <v>3934.25</v>
      </c>
      <c r="J2397" s="194">
        <v>0</v>
      </c>
    </row>
    <row r="2398" spans="1:10">
      <c r="A2398" s="195">
        <v>10773</v>
      </c>
      <c r="B2398" s="195">
        <v>4509.92</v>
      </c>
      <c r="C2398" s="195">
        <v>4509.92</v>
      </c>
      <c r="D2398" s="195">
        <v>0</v>
      </c>
      <c r="E2398" s="195">
        <v>3902.83</v>
      </c>
      <c r="F2398" s="195">
        <v>3902.83</v>
      </c>
      <c r="G2398" s="195">
        <v>0</v>
      </c>
      <c r="H2398" s="195">
        <v>3936.5</v>
      </c>
      <c r="I2398" s="195">
        <v>3936.5</v>
      </c>
      <c r="J2398" s="195">
        <v>0</v>
      </c>
    </row>
    <row r="2399" spans="1:10">
      <c r="A2399" s="194">
        <v>10777.5</v>
      </c>
      <c r="B2399" s="194">
        <v>4512.08</v>
      </c>
      <c r="C2399" s="194">
        <v>4512.08</v>
      </c>
      <c r="D2399" s="194">
        <v>0</v>
      </c>
      <c r="E2399" s="194">
        <v>3905</v>
      </c>
      <c r="F2399" s="194">
        <v>3905</v>
      </c>
      <c r="G2399" s="194">
        <v>0</v>
      </c>
      <c r="H2399" s="194">
        <v>3938.67</v>
      </c>
      <c r="I2399" s="194">
        <v>3938.67</v>
      </c>
      <c r="J2399" s="194">
        <v>0</v>
      </c>
    </row>
    <row r="2400" spans="1:10">
      <c r="A2400" t="s">
        <v>372</v>
      </c>
    </row>
    <row r="2401" spans="1:1">
      <c r="A2401" t="s">
        <v>373</v>
      </c>
    </row>
  </sheetData>
  <sheetProtection algorithmName="SHA-512" hashValue="5Jp2fURhuy7wsaTzvETReww34pkOSSqqPNfeAQLwGNZO/R2aEQ47Cl2EGBelvRkf0IAu28f4kZLm46CbOtG7TQ==" saltValue="48PnAOSD8XTQrvhqtRUygQ==" spinCount="100000" sheet="1" objects="1" scenarios="1"/>
  <mergeCells count="9">
    <mergeCell ref="M4:O4"/>
    <mergeCell ref="P4:S4"/>
    <mergeCell ref="T4:W4"/>
    <mergeCell ref="L2:O2"/>
    <mergeCell ref="B2:D2"/>
    <mergeCell ref="E2:G2"/>
    <mergeCell ref="H2:J2"/>
    <mergeCell ref="M3:O3"/>
    <mergeCell ref="P3:W3"/>
  </mergeCells>
  <conditionalFormatting sqref="A5:J1689">
    <cfRule type="expression" dxfId="0" priority="1">
      <formula>MOD(ROW(),2)=0</formula>
    </cfRule>
  </conditionalFormatting>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
  <dimension ref="A1:E34"/>
  <sheetViews>
    <sheetView topLeftCell="A7" workbookViewId="0">
      <selection activeCell="B34" sqref="B34"/>
    </sheetView>
  </sheetViews>
  <sheetFormatPr defaultColWidth="9.140625" defaultRowHeight="14.25"/>
  <cols>
    <col min="1" max="1" width="32.42578125" style="18" bestFit="1" customWidth="1"/>
    <col min="2" max="2" width="15.28515625" style="18" customWidth="1"/>
    <col min="3" max="3" width="13" style="18" customWidth="1"/>
    <col min="4" max="16384" width="9.140625" style="18"/>
  </cols>
  <sheetData>
    <row r="1" spans="1:5">
      <c r="A1" s="40" t="s">
        <v>51</v>
      </c>
      <c r="B1" s="41">
        <v>8.1000000000000003E-2</v>
      </c>
      <c r="C1" s="148">
        <v>18500</v>
      </c>
      <c r="E1" s="56">
        <v>45658</v>
      </c>
    </row>
    <row r="2" spans="1:5">
      <c r="A2" s="40" t="s">
        <v>310</v>
      </c>
      <c r="B2" s="149">
        <v>2.7000000000000001E-3</v>
      </c>
      <c r="C2" s="148">
        <v>28350</v>
      </c>
    </row>
    <row r="3" spans="1:5">
      <c r="A3" s="40" t="s">
        <v>311</v>
      </c>
      <c r="B3" s="149">
        <v>3.0000000000000001E-3</v>
      </c>
      <c r="C3" s="148">
        <v>28350</v>
      </c>
    </row>
    <row r="5" spans="1:5">
      <c r="A5" s="40" t="s">
        <v>53</v>
      </c>
      <c r="B5" s="42"/>
    </row>
    <row r="6" spans="1:5">
      <c r="A6" s="40" t="s">
        <v>55</v>
      </c>
      <c r="B6" s="41">
        <v>3.9199999999999999E-3</v>
      </c>
    </row>
    <row r="7" spans="1:5">
      <c r="A7" s="40" t="s">
        <v>56</v>
      </c>
      <c r="B7" s="41">
        <v>3.1199999999999999E-3</v>
      </c>
    </row>
    <row r="8" spans="1:5">
      <c r="A8" s="40" t="s">
        <v>57</v>
      </c>
      <c r="B8" s="43">
        <v>7.0400000000000003E-3</v>
      </c>
    </row>
    <row r="9" spans="1:5">
      <c r="A9" s="40" t="s">
        <v>54</v>
      </c>
    </row>
    <row r="11" spans="1:5">
      <c r="A11" s="40" t="s">
        <v>151</v>
      </c>
    </row>
    <row r="12" spans="1:5">
      <c r="A12" s="18" t="s">
        <v>142</v>
      </c>
      <c r="B12" s="39">
        <f>'Salarisberekening PO'!I6/'Salarisberekening PO'!C8</f>
        <v>4694</v>
      </c>
    </row>
    <row r="13" spans="1:5">
      <c r="A13" s="18" t="s">
        <v>243</v>
      </c>
      <c r="B13" s="39">
        <f>'Salarisberekening PO'!I9</f>
        <v>0</v>
      </c>
    </row>
    <row r="14" spans="1:5">
      <c r="A14" s="18" t="s">
        <v>13</v>
      </c>
      <c r="B14" s="39">
        <f>'Salarisberekening PO'!I7/'Salarisberekening PO'!C8</f>
        <v>0</v>
      </c>
    </row>
    <row r="15" spans="1:5">
      <c r="A15" s="18" t="s">
        <v>143</v>
      </c>
      <c r="B15" s="39">
        <f>ROUND((B12+B14)*'Salarisberekening PO'!O13,2)</f>
        <v>375.52</v>
      </c>
    </row>
    <row r="16" spans="1:5">
      <c r="A16" s="18" t="s">
        <v>144</v>
      </c>
      <c r="B16" s="39">
        <f>ROUND((B12+B14)*'Salarisberekening PO'!O14,2)</f>
        <v>391.01</v>
      </c>
    </row>
    <row r="17" spans="1:2">
      <c r="A17" s="18" t="s">
        <v>147</v>
      </c>
      <c r="B17" s="39">
        <f>SUM(B12:B16)</f>
        <v>5460.5300000000007</v>
      </c>
    </row>
    <row r="18" spans="1:2">
      <c r="A18" s="18" t="s">
        <v>148</v>
      </c>
      <c r="B18" s="39">
        <f>B17*12</f>
        <v>65526.360000000008</v>
      </c>
    </row>
    <row r="19" spans="1:2">
      <c r="A19" s="193" t="s">
        <v>370</v>
      </c>
      <c r="B19" s="39">
        <f>'Salarisberekening PO'!T33</f>
        <v>0</v>
      </c>
    </row>
    <row r="20" spans="1:2">
      <c r="A20" s="164" t="s">
        <v>314</v>
      </c>
      <c r="B20" s="39">
        <f>'Salarisberekening PO'!N41</f>
        <v>2640</v>
      </c>
    </row>
    <row r="21" spans="1:2">
      <c r="A21" s="18" t="s">
        <v>149</v>
      </c>
      <c r="B21" s="39">
        <f>SUM(B18:B20)</f>
        <v>68166.360000000015</v>
      </c>
    </row>
    <row r="24" spans="1:2">
      <c r="A24" s="40" t="s">
        <v>152</v>
      </c>
    </row>
    <row r="25" spans="1:2">
      <c r="A25" s="18" t="s">
        <v>142</v>
      </c>
      <c r="B25" s="39">
        <f>'Salarisberekening VO'!I5/'Salarisberekening VO'!C7</f>
        <v>4001</v>
      </c>
    </row>
    <row r="26" spans="1:2">
      <c r="A26" s="18" t="s">
        <v>243</v>
      </c>
      <c r="B26" s="39">
        <f>'Salarisberekening VO'!C15</f>
        <v>0</v>
      </c>
    </row>
    <row r="27" spans="1:2">
      <c r="A27" s="18" t="s">
        <v>13</v>
      </c>
      <c r="B27" s="39">
        <f>'Salarisberekening VO'!I6/'Salarisberekening VO'!C7</f>
        <v>0</v>
      </c>
    </row>
    <row r="28" spans="1:2">
      <c r="A28" s="18" t="s">
        <v>143</v>
      </c>
      <c r="B28" s="39">
        <f>ROUND((B25+B27)*'Salarisberekening VO'!P10,2)</f>
        <v>320.08</v>
      </c>
    </row>
    <row r="29" spans="1:2">
      <c r="A29" s="18" t="s">
        <v>144</v>
      </c>
      <c r="B29" s="39">
        <f>ROUND((B25+B27)*'Salarisberekening VO'!P11,2)</f>
        <v>333.28</v>
      </c>
    </row>
    <row r="30" spans="1:2">
      <c r="A30" s="18" t="s">
        <v>14</v>
      </c>
      <c r="B30" s="39">
        <f>'Salarisberekening VO'!P9</f>
        <v>0</v>
      </c>
    </row>
    <row r="31" spans="1:2">
      <c r="A31" s="18" t="s">
        <v>147</v>
      </c>
      <c r="B31" s="39">
        <f>SUM(B25:B30)</f>
        <v>4654.3599999999997</v>
      </c>
    </row>
    <row r="32" spans="1:2">
      <c r="A32" s="18" t="s">
        <v>148</v>
      </c>
      <c r="B32" s="39">
        <f>B31*12</f>
        <v>55852.319999999992</v>
      </c>
    </row>
    <row r="33" spans="1:2">
      <c r="A33" s="193" t="s">
        <v>370</v>
      </c>
      <c r="B33" s="39">
        <f>'Salarisberekening VO'!O59</f>
        <v>0</v>
      </c>
    </row>
    <row r="34" spans="1:2">
      <c r="A34" s="18" t="s">
        <v>149</v>
      </c>
      <c r="B34" s="39">
        <f>SUM(B32:B33)</f>
        <v>55852.319999999992</v>
      </c>
    </row>
  </sheetData>
  <sheetProtection algorithmName="SHA-512" hashValue="7dDB60qf7llvLY6CoWp2tDjAwLeRrAceNNA3Chgrer2Ae+ysUQMyHRSxt6u6fFd9ezfNJzsaVMc89q2CIxfZ/Q==" saltValue="Z1ZFbOJ549vWyZJiAzqMOQ==" spinCount="100000" sheet="1" objects="1" scenarios="1"/>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4"/>
  <dimension ref="A1:AM73"/>
  <sheetViews>
    <sheetView workbookViewId="0">
      <selection activeCell="G21" sqref="G21"/>
    </sheetView>
  </sheetViews>
  <sheetFormatPr defaultRowHeight="15"/>
  <cols>
    <col min="1" max="1" width="21.140625" customWidth="1"/>
  </cols>
  <sheetData>
    <row r="1" spans="1:20">
      <c r="A1" s="4" t="s">
        <v>1</v>
      </c>
      <c r="B1" s="5"/>
      <c r="C1" s="54">
        <v>45658</v>
      </c>
      <c r="D1" s="6"/>
      <c r="E1" s="5"/>
      <c r="F1" s="6"/>
      <c r="G1" s="6"/>
      <c r="H1" s="6"/>
      <c r="I1" s="6"/>
      <c r="J1" s="7"/>
      <c r="K1" s="7"/>
      <c r="L1" s="7"/>
      <c r="M1" s="7"/>
      <c r="N1" s="7"/>
      <c r="O1" s="7"/>
      <c r="P1" s="7"/>
      <c r="Q1" s="7"/>
      <c r="R1" s="7"/>
      <c r="S1" s="7"/>
    </row>
    <row r="2" spans="1:20">
      <c r="A2" s="7" t="s">
        <v>2</v>
      </c>
      <c r="B2" s="5"/>
      <c r="C2" s="5"/>
      <c r="D2" s="8"/>
      <c r="E2" s="5"/>
      <c r="F2" s="5"/>
      <c r="G2" s="6"/>
      <c r="H2" s="6"/>
      <c r="I2" s="5"/>
      <c r="J2" s="7"/>
      <c r="K2" s="9"/>
      <c r="L2" s="7"/>
      <c r="M2" s="7"/>
      <c r="N2" s="7"/>
      <c r="O2" s="7"/>
      <c r="P2" s="7"/>
      <c r="Q2" s="7"/>
      <c r="R2" s="7"/>
      <c r="S2" s="7">
        <v>1</v>
      </c>
    </row>
    <row r="3" spans="1:20">
      <c r="A3" s="28" t="s">
        <v>79</v>
      </c>
      <c r="B3" s="29"/>
      <c r="C3" s="30">
        <v>1</v>
      </c>
      <c r="D3" s="30">
        <v>2</v>
      </c>
      <c r="E3" s="30">
        <v>3</v>
      </c>
      <c r="F3" s="30">
        <v>4</v>
      </c>
      <c r="G3" s="30">
        <v>5</v>
      </c>
      <c r="H3" s="30">
        <v>6</v>
      </c>
      <c r="I3" s="30">
        <v>7</v>
      </c>
      <c r="J3" s="31">
        <v>8</v>
      </c>
      <c r="K3" s="31">
        <v>9</v>
      </c>
      <c r="L3" s="31">
        <v>10</v>
      </c>
      <c r="M3" s="31">
        <v>11</v>
      </c>
      <c r="N3" s="31">
        <v>12</v>
      </c>
      <c r="O3" s="31">
        <v>13</v>
      </c>
      <c r="P3" s="31">
        <v>14</v>
      </c>
      <c r="Q3" s="31">
        <v>15</v>
      </c>
      <c r="R3" s="31">
        <v>16</v>
      </c>
      <c r="S3" s="11" t="s">
        <v>3</v>
      </c>
    </row>
    <row r="4" spans="1:20">
      <c r="A4" s="32" t="s">
        <v>117</v>
      </c>
      <c r="B4" s="33"/>
      <c r="C4" s="196"/>
      <c r="D4" s="196"/>
      <c r="E4" s="196"/>
      <c r="F4" s="196"/>
      <c r="G4" s="196"/>
      <c r="H4" s="196"/>
      <c r="I4" s="196"/>
      <c r="J4" s="196"/>
      <c r="K4" s="196"/>
      <c r="L4" s="196"/>
      <c r="M4" s="196">
        <v>4958</v>
      </c>
      <c r="N4" s="196">
        <v>5105</v>
      </c>
      <c r="O4" s="196">
        <v>5276</v>
      </c>
      <c r="P4" s="196"/>
      <c r="Q4" s="196"/>
      <c r="R4" s="196"/>
      <c r="S4" s="26">
        <f t="shared" ref="S4:S37" si="0">COUNTA(C4:R4)</f>
        <v>3</v>
      </c>
      <c r="T4" t="str">
        <f>CONCATENATE(A4,O$3)</f>
        <v>HOS_overgangsrecht_S1013</v>
      </c>
    </row>
    <row r="5" spans="1:20">
      <c r="A5" s="32" t="s">
        <v>118</v>
      </c>
      <c r="B5" s="33"/>
      <c r="C5" s="196"/>
      <c r="D5" s="196"/>
      <c r="E5" s="196"/>
      <c r="F5" s="196"/>
      <c r="G5" s="196"/>
      <c r="H5" s="196"/>
      <c r="I5" s="196"/>
      <c r="J5" s="196"/>
      <c r="K5" s="196"/>
      <c r="L5" s="196"/>
      <c r="M5" s="196"/>
      <c r="N5" s="196"/>
      <c r="O5" s="196">
        <v>5589</v>
      </c>
      <c r="P5" s="196">
        <v>5776</v>
      </c>
      <c r="Q5" s="196">
        <v>5964</v>
      </c>
      <c r="R5" s="196">
        <v>6149</v>
      </c>
      <c r="S5" s="26">
        <f t="shared" si="0"/>
        <v>4</v>
      </c>
      <c r="T5" t="str">
        <f>CONCATENATE(A5,R$3)</f>
        <v>HOS_overgangsrecht_S1116</v>
      </c>
    </row>
    <row r="6" spans="1:20">
      <c r="A6" s="32" t="s">
        <v>119</v>
      </c>
      <c r="B6" s="33"/>
      <c r="C6" s="196"/>
      <c r="D6" s="196"/>
      <c r="E6" s="196"/>
      <c r="F6" s="196"/>
      <c r="G6" s="196"/>
      <c r="H6" s="196"/>
      <c r="I6" s="196"/>
      <c r="J6" s="196"/>
      <c r="K6" s="196"/>
      <c r="L6" s="196"/>
      <c r="M6" s="196">
        <v>6230</v>
      </c>
      <c r="N6" s="196">
        <v>6387</v>
      </c>
      <c r="O6" s="196">
        <v>6541</v>
      </c>
      <c r="P6" s="196">
        <v>6696</v>
      </c>
      <c r="Q6" s="196">
        <v>6892</v>
      </c>
      <c r="R6" s="196">
        <v>6992</v>
      </c>
      <c r="S6" s="26">
        <f t="shared" si="0"/>
        <v>6</v>
      </c>
      <c r="T6" t="str">
        <f>CONCATENATE(A6,R$3)</f>
        <v>HOS_overgangsrecht_S1216</v>
      </c>
    </row>
    <row r="7" spans="1:20">
      <c r="A7" s="32" t="s">
        <v>120</v>
      </c>
      <c r="B7" s="33"/>
      <c r="C7" s="196"/>
      <c r="D7" s="196"/>
      <c r="E7" s="196"/>
      <c r="F7" s="196"/>
      <c r="G7" s="196"/>
      <c r="H7" s="196"/>
      <c r="I7" s="196"/>
      <c r="J7" s="196"/>
      <c r="K7" s="196"/>
      <c r="L7" s="196">
        <v>7090</v>
      </c>
      <c r="M7" s="196">
        <v>7286</v>
      </c>
      <c r="N7" s="196">
        <v>7484</v>
      </c>
      <c r="O7" s="196"/>
      <c r="P7" s="196"/>
      <c r="Q7" s="196"/>
      <c r="R7" s="196"/>
      <c r="S7" s="26">
        <f t="shared" si="0"/>
        <v>3</v>
      </c>
      <c r="T7" t="str">
        <f>CONCATENATE(A7,N$3)</f>
        <v>HOS_overgangsrecht_S1312</v>
      </c>
    </row>
    <row r="8" spans="1:20">
      <c r="A8" s="32" t="s">
        <v>121</v>
      </c>
      <c r="B8" s="33"/>
      <c r="C8" s="196"/>
      <c r="D8" s="196"/>
      <c r="E8" s="196"/>
      <c r="F8" s="196"/>
      <c r="G8" s="196"/>
      <c r="H8" s="196"/>
      <c r="I8" s="196"/>
      <c r="J8" s="196">
        <v>7678</v>
      </c>
      <c r="K8" s="196">
        <v>7878</v>
      </c>
      <c r="L8" s="196">
        <v>8087</v>
      </c>
      <c r="M8" s="196"/>
      <c r="N8" s="196"/>
      <c r="O8" s="196"/>
      <c r="P8" s="196"/>
      <c r="Q8" s="196"/>
      <c r="R8" s="196"/>
      <c r="S8" s="26">
        <f t="shared" si="0"/>
        <v>3</v>
      </c>
      <c r="T8" t="str">
        <f>CONCATENATE(A8,L$3)</f>
        <v>HOS_overgangsrecht_S1410</v>
      </c>
    </row>
    <row r="9" spans="1:20">
      <c r="A9" s="32" t="s">
        <v>122</v>
      </c>
      <c r="B9" s="33"/>
      <c r="C9" s="196"/>
      <c r="D9" s="196"/>
      <c r="E9" s="196"/>
      <c r="F9" s="196"/>
      <c r="G9" s="196"/>
      <c r="H9" s="196"/>
      <c r="I9" s="196"/>
      <c r="J9" s="196"/>
      <c r="K9" s="196">
        <v>8313</v>
      </c>
      <c r="L9" s="196">
        <v>8533</v>
      </c>
      <c r="M9" s="196">
        <v>8755</v>
      </c>
      <c r="N9" s="196"/>
      <c r="O9" s="196"/>
      <c r="P9" s="196"/>
      <c r="Q9" s="196"/>
      <c r="R9" s="196"/>
      <c r="S9" s="26">
        <f t="shared" si="0"/>
        <v>3</v>
      </c>
      <c r="T9" t="str">
        <f>CONCATENATE(A9,M$3)</f>
        <v>HOS_overgangsrecht_S1511</v>
      </c>
    </row>
    <row r="10" spans="1:20">
      <c r="A10" s="32" t="s">
        <v>123</v>
      </c>
      <c r="B10" s="33"/>
      <c r="C10" s="196"/>
      <c r="D10" s="196"/>
      <c r="E10" s="196"/>
      <c r="F10" s="196"/>
      <c r="G10" s="196"/>
      <c r="H10" s="196"/>
      <c r="I10" s="196"/>
      <c r="J10" s="196"/>
      <c r="K10" s="196">
        <v>9021</v>
      </c>
      <c r="L10" s="196">
        <v>9278</v>
      </c>
      <c r="M10" s="196">
        <v>9541</v>
      </c>
      <c r="N10" s="196"/>
      <c r="O10" s="196"/>
      <c r="P10" s="196"/>
      <c r="Q10" s="196"/>
      <c r="R10" s="196"/>
      <c r="S10" s="26">
        <f t="shared" si="0"/>
        <v>3</v>
      </c>
      <c r="T10" t="str">
        <f>CONCATENATE(A10,M$3)</f>
        <v>HOS_overgangsrecht_S1611</v>
      </c>
    </row>
    <row r="11" spans="1:20">
      <c r="A11" s="32" t="s">
        <v>124</v>
      </c>
      <c r="B11" s="33"/>
      <c r="C11" s="196"/>
      <c r="D11" s="196"/>
      <c r="E11" s="196"/>
      <c r="F11" s="196"/>
      <c r="G11" s="196"/>
      <c r="H11" s="196"/>
      <c r="I11" s="196"/>
      <c r="J11" s="196"/>
      <c r="K11" s="196">
        <v>9803</v>
      </c>
      <c r="L11" s="196">
        <v>10061</v>
      </c>
      <c r="M11" s="196">
        <v>10324</v>
      </c>
      <c r="N11" s="196"/>
      <c r="O11" s="196"/>
      <c r="P11" s="196"/>
      <c r="Q11" s="196"/>
      <c r="R11" s="196"/>
      <c r="S11" s="26">
        <f t="shared" si="0"/>
        <v>3</v>
      </c>
      <c r="T11" t="str">
        <f>CONCATENATE(A11,M$3)</f>
        <v>HOS_overgangsrecht_S1711</v>
      </c>
    </row>
    <row r="12" spans="1:20">
      <c r="A12" s="32" t="s">
        <v>125</v>
      </c>
      <c r="B12" s="33"/>
      <c r="C12" s="196"/>
      <c r="D12" s="196"/>
      <c r="E12" s="196"/>
      <c r="F12" s="196"/>
      <c r="G12" s="196"/>
      <c r="H12" s="196">
        <v>10643</v>
      </c>
      <c r="I12" s="196">
        <v>10958</v>
      </c>
      <c r="J12" s="196">
        <v>11274</v>
      </c>
      <c r="K12" s="196"/>
      <c r="L12" s="196"/>
      <c r="M12" s="196"/>
      <c r="N12" s="196"/>
      <c r="O12" s="196"/>
      <c r="P12" s="196"/>
      <c r="Q12" s="196"/>
      <c r="R12" s="196"/>
      <c r="S12" s="26">
        <f t="shared" si="0"/>
        <v>3</v>
      </c>
      <c r="T12" t="str">
        <f>CONCATENATE(A12,J$3)</f>
        <v>HOS_overgangsrecht_S188</v>
      </c>
    </row>
    <row r="13" spans="1:20">
      <c r="A13" s="34" t="s">
        <v>99</v>
      </c>
      <c r="B13" s="35"/>
      <c r="C13" s="196">
        <v>1749</v>
      </c>
      <c r="D13" s="196"/>
      <c r="E13" s="196"/>
      <c r="F13" s="196"/>
      <c r="G13" s="196"/>
      <c r="H13" s="196"/>
      <c r="I13" s="196"/>
      <c r="J13" s="196"/>
      <c r="K13" s="196"/>
      <c r="L13" s="196"/>
      <c r="M13" s="196"/>
      <c r="N13" s="196"/>
      <c r="O13" s="196"/>
      <c r="P13" s="196"/>
      <c r="Q13" s="196"/>
      <c r="R13" s="196"/>
      <c r="S13" s="13">
        <f t="shared" si="0"/>
        <v>1</v>
      </c>
      <c r="T13" t="str">
        <f>CONCATENATE(A13,C$3)</f>
        <v>LIOb_VO1</v>
      </c>
    </row>
    <row r="14" spans="1:20">
      <c r="A14" s="34" t="s">
        <v>100</v>
      </c>
      <c r="B14" s="35"/>
      <c r="C14" s="197">
        <v>2310</v>
      </c>
      <c r="D14" s="198">
        <v>2362</v>
      </c>
      <c r="E14" s="197">
        <v>2414</v>
      </c>
      <c r="F14" s="198">
        <v>2466</v>
      </c>
      <c r="G14" s="197">
        <v>2518</v>
      </c>
      <c r="H14" s="198">
        <v>2570</v>
      </c>
      <c r="I14" s="197">
        <v>2623</v>
      </c>
      <c r="J14" s="196"/>
      <c r="K14" s="196"/>
      <c r="L14" s="196"/>
      <c r="M14" s="196"/>
      <c r="N14" s="196"/>
      <c r="O14" s="196"/>
      <c r="P14" s="196"/>
      <c r="Q14" s="196"/>
      <c r="R14" s="196"/>
      <c r="S14" s="13">
        <f t="shared" si="0"/>
        <v>7</v>
      </c>
      <c r="T14" t="str">
        <f>CONCATENATE(A14,I$3)</f>
        <v>Schaal_1_VO7</v>
      </c>
    </row>
    <row r="15" spans="1:20">
      <c r="A15" s="34" t="s">
        <v>109</v>
      </c>
      <c r="B15" s="35"/>
      <c r="C15" s="196">
        <v>3179</v>
      </c>
      <c r="D15" s="196">
        <v>3498</v>
      </c>
      <c r="E15" s="196">
        <v>3666</v>
      </c>
      <c r="F15" s="196">
        <v>3852</v>
      </c>
      <c r="G15" s="196">
        <v>4016</v>
      </c>
      <c r="H15" s="196">
        <v>4179</v>
      </c>
      <c r="I15" s="196">
        <v>4335</v>
      </c>
      <c r="J15" s="196">
        <v>4489</v>
      </c>
      <c r="K15" s="196">
        <v>4656</v>
      </c>
      <c r="L15" s="196">
        <v>4804</v>
      </c>
      <c r="M15" s="196">
        <v>4957</v>
      </c>
      <c r="N15" s="196">
        <v>5106</v>
      </c>
      <c r="O15" s="196">
        <v>5277</v>
      </c>
      <c r="P15" s="196"/>
      <c r="Q15" s="196"/>
      <c r="R15" s="196"/>
      <c r="S15" s="13">
        <f t="shared" si="0"/>
        <v>13</v>
      </c>
      <c r="T15" t="str">
        <f>CONCATENATE(A15,O$3)</f>
        <v>Schaal_10_VO13</v>
      </c>
    </row>
    <row r="16" spans="1:20">
      <c r="A16" s="34" t="s">
        <v>110</v>
      </c>
      <c r="B16" s="35"/>
      <c r="C16" s="196">
        <v>3484</v>
      </c>
      <c r="D16" s="196">
        <v>3649</v>
      </c>
      <c r="E16" s="196">
        <v>3838</v>
      </c>
      <c r="F16" s="196">
        <v>4028</v>
      </c>
      <c r="G16" s="196">
        <v>4216</v>
      </c>
      <c r="H16" s="196">
        <v>4426</v>
      </c>
      <c r="I16" s="196">
        <v>4659</v>
      </c>
      <c r="J16" s="196">
        <v>4912</v>
      </c>
      <c r="K16" s="196">
        <v>5189</v>
      </c>
      <c r="L16" s="196">
        <v>5487</v>
      </c>
      <c r="M16" s="196">
        <v>5807</v>
      </c>
      <c r="N16" s="196">
        <v>6149</v>
      </c>
      <c r="O16" s="196"/>
      <c r="P16" s="196"/>
      <c r="Q16" s="196"/>
      <c r="R16" s="196"/>
      <c r="S16" s="13">
        <f t="shared" si="0"/>
        <v>12</v>
      </c>
      <c r="T16" t="str">
        <f>CONCATENATE(A16,R$3)</f>
        <v>Schaal_11_VO16</v>
      </c>
    </row>
    <row r="17" spans="1:39">
      <c r="A17" s="34" t="s">
        <v>111</v>
      </c>
      <c r="B17" s="35"/>
      <c r="C17" s="196">
        <v>3497</v>
      </c>
      <c r="D17" s="196">
        <v>3704</v>
      </c>
      <c r="E17" s="196">
        <v>3943</v>
      </c>
      <c r="F17" s="196">
        <v>4183</v>
      </c>
      <c r="G17" s="196">
        <v>4423</v>
      </c>
      <c r="H17" s="196">
        <v>4694</v>
      </c>
      <c r="I17" s="196">
        <v>4995</v>
      </c>
      <c r="J17" s="196">
        <v>5332</v>
      </c>
      <c r="K17" s="196">
        <v>5697</v>
      </c>
      <c r="L17" s="196">
        <v>6098</v>
      </c>
      <c r="M17" s="196">
        <v>6528</v>
      </c>
      <c r="N17" s="196">
        <v>6992</v>
      </c>
      <c r="O17" s="196"/>
      <c r="P17" s="196"/>
      <c r="Q17" s="196"/>
      <c r="R17" s="196"/>
      <c r="S17" s="13">
        <f t="shared" si="0"/>
        <v>12</v>
      </c>
      <c r="T17" t="str">
        <f>CONCATENATE(A17,N$3)</f>
        <v>Schaal_12_VO12</v>
      </c>
    </row>
    <row r="18" spans="1:39">
      <c r="A18" s="34" t="s">
        <v>112</v>
      </c>
      <c r="B18" s="35"/>
      <c r="C18" s="196">
        <v>5441</v>
      </c>
      <c r="D18" s="196">
        <v>5630</v>
      </c>
      <c r="E18" s="196">
        <v>5820</v>
      </c>
      <c r="F18" s="196">
        <v>6009</v>
      </c>
      <c r="G18" s="196">
        <v>6197</v>
      </c>
      <c r="H18" s="196">
        <v>6388</v>
      </c>
      <c r="I18" s="196">
        <v>6576</v>
      </c>
      <c r="J18" s="196">
        <v>6765</v>
      </c>
      <c r="K18" s="196">
        <v>6954</v>
      </c>
      <c r="L18" s="196">
        <v>7143</v>
      </c>
      <c r="M18" s="196">
        <v>7333</v>
      </c>
      <c r="N18" s="196">
        <v>7521</v>
      </c>
      <c r="O18" s="196">
        <v>7710</v>
      </c>
      <c r="P18" s="196"/>
      <c r="Q18" s="196"/>
      <c r="R18" s="196"/>
      <c r="S18" s="13">
        <f t="shared" si="0"/>
        <v>13</v>
      </c>
      <c r="T18" t="str">
        <f>CONCATENATE(A18,O$3)</f>
        <v>Schaal_13_VO13</v>
      </c>
    </row>
    <row r="19" spans="1:39">
      <c r="A19" s="34" t="s">
        <v>113</v>
      </c>
      <c r="B19" s="35"/>
      <c r="C19" s="197">
        <v>6230</v>
      </c>
      <c r="D19" s="197">
        <v>6387</v>
      </c>
      <c r="E19" s="197">
        <v>6696</v>
      </c>
      <c r="F19" s="197">
        <v>6892</v>
      </c>
      <c r="G19" s="197">
        <v>7090</v>
      </c>
      <c r="H19" s="197">
        <v>7286</v>
      </c>
      <c r="I19" s="197">
        <v>7484</v>
      </c>
      <c r="J19" s="197">
        <v>7683</v>
      </c>
      <c r="K19" s="197">
        <v>7890</v>
      </c>
      <c r="L19" s="197">
        <v>8105</v>
      </c>
      <c r="M19" s="197">
        <v>8325</v>
      </c>
      <c r="N19" s="196"/>
      <c r="O19" s="196"/>
      <c r="P19" s="196"/>
      <c r="Q19" s="196"/>
      <c r="R19" s="196"/>
      <c r="S19" s="13">
        <f t="shared" si="0"/>
        <v>11</v>
      </c>
      <c r="T19" t="str">
        <f>CONCATENATE(A19,M$3)</f>
        <v>Schaal_14_VO11</v>
      </c>
    </row>
    <row r="20" spans="1:39">
      <c r="A20" s="34" t="s">
        <v>114</v>
      </c>
      <c r="B20" s="36"/>
      <c r="C20" s="196">
        <v>6541</v>
      </c>
      <c r="D20" s="196">
        <v>6696</v>
      </c>
      <c r="E20" s="196">
        <v>6892</v>
      </c>
      <c r="F20" s="196">
        <v>7286</v>
      </c>
      <c r="G20" s="196">
        <v>7484</v>
      </c>
      <c r="H20" s="196">
        <v>7683</v>
      </c>
      <c r="I20" s="196">
        <v>7891</v>
      </c>
      <c r="J20" s="196">
        <v>8105</v>
      </c>
      <c r="K20" s="196">
        <v>8325</v>
      </c>
      <c r="L20" s="196">
        <v>8588</v>
      </c>
      <c r="M20" s="196">
        <v>8862</v>
      </c>
      <c r="N20" s="196">
        <v>9141</v>
      </c>
      <c r="O20" s="196"/>
      <c r="P20" s="196"/>
      <c r="Q20" s="196"/>
      <c r="R20" s="196"/>
      <c r="S20" s="13">
        <f t="shared" si="0"/>
        <v>12</v>
      </c>
      <c r="T20" t="str">
        <f>CONCATENATE(A20,N$3)</f>
        <v>Schaal_15_VO12</v>
      </c>
    </row>
    <row r="21" spans="1:39">
      <c r="A21" s="34" t="s">
        <v>115</v>
      </c>
      <c r="B21" s="36"/>
      <c r="C21" s="196">
        <v>7090</v>
      </c>
      <c r="D21" s="196">
        <v>7286</v>
      </c>
      <c r="E21" s="196">
        <v>7484</v>
      </c>
      <c r="F21" s="196">
        <v>7891</v>
      </c>
      <c r="G21" s="196">
        <v>8105</v>
      </c>
      <c r="H21" s="196">
        <v>8325</v>
      </c>
      <c r="I21" s="196">
        <v>8588</v>
      </c>
      <c r="J21" s="196">
        <v>8862</v>
      </c>
      <c r="K21" s="196">
        <v>9141</v>
      </c>
      <c r="L21" s="196">
        <v>9434</v>
      </c>
      <c r="M21" s="196">
        <v>9732</v>
      </c>
      <c r="N21" s="196">
        <v>10041</v>
      </c>
      <c r="O21" s="196"/>
      <c r="P21" s="196"/>
      <c r="Q21" s="196"/>
      <c r="R21" s="196"/>
      <c r="S21" s="13">
        <f t="shared" si="0"/>
        <v>12</v>
      </c>
      <c r="T21" t="str">
        <f>CONCATENATE(A21,N$3)</f>
        <v>Schaal_16_VO12</v>
      </c>
    </row>
    <row r="22" spans="1:39">
      <c r="A22" s="32" t="s">
        <v>116</v>
      </c>
      <c r="B22" s="33"/>
      <c r="C22" s="196">
        <v>7683</v>
      </c>
      <c r="D22" s="196">
        <v>7890</v>
      </c>
      <c r="E22" s="196">
        <v>8105</v>
      </c>
      <c r="F22" s="196">
        <v>8589</v>
      </c>
      <c r="G22" s="196">
        <v>8862</v>
      </c>
      <c r="H22" s="196">
        <v>9141</v>
      </c>
      <c r="I22" s="196">
        <v>9434</v>
      </c>
      <c r="J22" s="196">
        <v>9731</v>
      </c>
      <c r="K22" s="196">
        <v>10041</v>
      </c>
      <c r="L22" s="196">
        <v>10362</v>
      </c>
      <c r="M22" s="196">
        <v>10690</v>
      </c>
      <c r="N22" s="196">
        <v>11030</v>
      </c>
      <c r="O22" s="196"/>
      <c r="P22" s="196"/>
      <c r="Q22" s="196"/>
      <c r="R22" s="196"/>
      <c r="S22" s="26">
        <f t="shared" si="0"/>
        <v>12</v>
      </c>
      <c r="T22" t="str">
        <f>CONCATENATE(A22,N$3)</f>
        <v>Schaal_17_VO12</v>
      </c>
    </row>
    <row r="23" spans="1:39">
      <c r="A23" s="34" t="s">
        <v>101</v>
      </c>
      <c r="B23" s="35"/>
      <c r="C23" s="196">
        <v>2350</v>
      </c>
      <c r="D23" s="196">
        <v>2408</v>
      </c>
      <c r="E23" s="196">
        <v>2467</v>
      </c>
      <c r="F23" s="196">
        <v>2525</v>
      </c>
      <c r="G23" s="196">
        <v>2584</v>
      </c>
      <c r="H23" s="196">
        <v>2642</v>
      </c>
      <c r="I23" s="196">
        <v>2700</v>
      </c>
      <c r="J23" s="196">
        <v>2759</v>
      </c>
      <c r="K23" s="196"/>
      <c r="L23" s="196"/>
      <c r="M23" s="196"/>
      <c r="N23" s="196"/>
      <c r="O23" s="196"/>
      <c r="P23" s="196"/>
      <c r="Q23" s="196"/>
      <c r="R23" s="196"/>
      <c r="S23" s="13">
        <f t="shared" si="0"/>
        <v>8</v>
      </c>
      <c r="T23" t="str">
        <f>CONCATENATE(A23,J$3)</f>
        <v>Schaal_2_VO8</v>
      </c>
    </row>
    <row r="24" spans="1:39">
      <c r="A24" s="34" t="s">
        <v>102</v>
      </c>
      <c r="B24" s="35"/>
      <c r="C24" s="196">
        <v>2386</v>
      </c>
      <c r="D24" s="196">
        <v>2461</v>
      </c>
      <c r="E24" s="196">
        <v>2535</v>
      </c>
      <c r="F24" s="196">
        <v>2609</v>
      </c>
      <c r="G24" s="196">
        <v>2683</v>
      </c>
      <c r="H24" s="196">
        <v>2757</v>
      </c>
      <c r="I24" s="196">
        <v>2831</v>
      </c>
      <c r="J24" s="196">
        <v>2905</v>
      </c>
      <c r="K24" s="196">
        <v>2979</v>
      </c>
      <c r="L24" s="196"/>
      <c r="M24" s="196"/>
      <c r="N24" s="196"/>
      <c r="O24" s="196"/>
      <c r="P24" s="196"/>
      <c r="Q24" s="196"/>
      <c r="R24" s="196"/>
      <c r="S24" s="13">
        <f t="shared" si="0"/>
        <v>9</v>
      </c>
      <c r="T24" t="str">
        <f>CONCATENATE(A24,K$3)</f>
        <v>Schaal_3_VO9</v>
      </c>
    </row>
    <row r="25" spans="1:39">
      <c r="A25" s="34" t="s">
        <v>103</v>
      </c>
      <c r="B25" s="35"/>
      <c r="C25" s="196">
        <v>2413</v>
      </c>
      <c r="D25" s="196">
        <v>2484</v>
      </c>
      <c r="E25" s="196">
        <v>2555</v>
      </c>
      <c r="F25" s="196">
        <v>2627</v>
      </c>
      <c r="G25" s="196">
        <v>2698</v>
      </c>
      <c r="H25" s="196">
        <v>2769</v>
      </c>
      <c r="I25" s="196">
        <v>2841</v>
      </c>
      <c r="J25" s="196">
        <v>2912</v>
      </c>
      <c r="K25" s="196">
        <v>2983</v>
      </c>
      <c r="L25" s="196">
        <v>3055</v>
      </c>
      <c r="M25" s="196">
        <v>3126</v>
      </c>
      <c r="N25" s="196"/>
      <c r="O25" s="196"/>
      <c r="P25" s="196"/>
      <c r="Q25" s="196"/>
      <c r="R25" s="196"/>
      <c r="S25" s="13">
        <f t="shared" si="0"/>
        <v>11</v>
      </c>
      <c r="T25" t="str">
        <f>CONCATENATE(A25,M$3)</f>
        <v>Schaal_4_VO11</v>
      </c>
    </row>
    <row r="26" spans="1:39">
      <c r="A26" s="34" t="s">
        <v>104</v>
      </c>
      <c r="B26" s="35"/>
      <c r="C26" s="196">
        <v>2439</v>
      </c>
      <c r="D26" s="196">
        <v>2521</v>
      </c>
      <c r="E26" s="196">
        <v>2604</v>
      </c>
      <c r="F26" s="196">
        <v>2686</v>
      </c>
      <c r="G26" s="196">
        <v>2768</v>
      </c>
      <c r="H26" s="196">
        <v>2851</v>
      </c>
      <c r="I26" s="196">
        <v>2933</v>
      </c>
      <c r="J26" s="196">
        <v>3015</v>
      </c>
      <c r="K26" s="196">
        <v>3098</v>
      </c>
      <c r="L26" s="196">
        <v>3180</v>
      </c>
      <c r="M26" s="196">
        <v>3262</v>
      </c>
      <c r="N26" s="196"/>
      <c r="O26" s="196"/>
      <c r="P26" s="196"/>
      <c r="Q26" s="196"/>
      <c r="R26" s="196"/>
      <c r="S26" s="13">
        <f t="shared" si="0"/>
        <v>11</v>
      </c>
      <c r="T26" t="str">
        <f>CONCATENATE(A26,N$3)</f>
        <v>Schaal_5_VO12</v>
      </c>
    </row>
    <row r="27" spans="1:39">
      <c r="A27" s="34" t="s">
        <v>105</v>
      </c>
      <c r="B27" s="35"/>
      <c r="C27" s="196">
        <v>2554</v>
      </c>
      <c r="D27" s="196">
        <v>2644</v>
      </c>
      <c r="E27" s="196">
        <v>2734</v>
      </c>
      <c r="F27" s="196">
        <v>2823</v>
      </c>
      <c r="G27" s="196">
        <v>2913</v>
      </c>
      <c r="H27" s="196">
        <v>3003</v>
      </c>
      <c r="I27" s="196">
        <v>3092</v>
      </c>
      <c r="J27" s="196">
        <v>3182</v>
      </c>
      <c r="K27" s="196">
        <v>3272</v>
      </c>
      <c r="L27" s="196">
        <v>3362</v>
      </c>
      <c r="M27" s="196">
        <v>3451</v>
      </c>
      <c r="N27" s="196"/>
      <c r="O27" s="196"/>
      <c r="P27" s="196"/>
      <c r="Q27" s="196"/>
      <c r="R27" s="196"/>
      <c r="S27" s="13">
        <f t="shared" si="0"/>
        <v>11</v>
      </c>
      <c r="T27" t="str">
        <f>CONCATENATE(A27,M$3)</f>
        <v>Schaal_6_VO11</v>
      </c>
    </row>
    <row r="28" spans="1:39">
      <c r="A28" s="34" t="s">
        <v>106</v>
      </c>
      <c r="B28" s="35"/>
      <c r="C28" s="196">
        <v>2675</v>
      </c>
      <c r="D28" s="196">
        <v>2774</v>
      </c>
      <c r="E28" s="196">
        <v>2873</v>
      </c>
      <c r="F28" s="196">
        <v>2972</v>
      </c>
      <c r="G28" s="196">
        <v>3071</v>
      </c>
      <c r="H28" s="196">
        <v>3170</v>
      </c>
      <c r="I28" s="196">
        <v>3269</v>
      </c>
      <c r="J28" s="196">
        <v>3368</v>
      </c>
      <c r="K28" s="196">
        <v>3467</v>
      </c>
      <c r="L28" s="196">
        <v>3566</v>
      </c>
      <c r="M28" s="196">
        <v>3665</v>
      </c>
      <c r="N28" s="196">
        <v>3764</v>
      </c>
      <c r="O28" s="196"/>
      <c r="P28" s="196"/>
      <c r="Q28" s="196"/>
      <c r="R28" s="196"/>
      <c r="S28" s="13">
        <f t="shared" si="0"/>
        <v>12</v>
      </c>
      <c r="T28" t="str">
        <f>CONCATENATE(A28,N$3)</f>
        <v>Schaal_7_VO12</v>
      </c>
    </row>
    <row r="29" spans="1:39">
      <c r="A29" s="34" t="s">
        <v>107</v>
      </c>
      <c r="B29" s="35"/>
      <c r="C29" s="196">
        <v>2889</v>
      </c>
      <c r="D29" s="196">
        <v>3013</v>
      </c>
      <c r="E29" s="196">
        <v>3137</v>
      </c>
      <c r="F29" s="196">
        <v>3261</v>
      </c>
      <c r="G29" s="196">
        <v>3385</v>
      </c>
      <c r="H29" s="196">
        <v>3509</v>
      </c>
      <c r="I29" s="196">
        <v>3633</v>
      </c>
      <c r="J29" s="196">
        <v>3757</v>
      </c>
      <c r="K29" s="196">
        <v>3881</v>
      </c>
      <c r="L29" s="196">
        <v>4006</v>
      </c>
      <c r="M29" s="196">
        <v>4130</v>
      </c>
      <c r="N29" s="196">
        <v>4254</v>
      </c>
      <c r="O29" s="196"/>
      <c r="P29" s="196"/>
      <c r="Q29" s="196"/>
      <c r="R29" s="196"/>
      <c r="S29" s="13">
        <f t="shared" si="0"/>
        <v>12</v>
      </c>
      <c r="T29" t="str">
        <f>CONCATENATE(A29,O$3)</f>
        <v>Schaal_8_VO13</v>
      </c>
    </row>
    <row r="30" spans="1:39">
      <c r="A30" s="34" t="s">
        <v>108</v>
      </c>
      <c r="B30" s="35"/>
      <c r="C30" s="197">
        <v>3179</v>
      </c>
      <c r="D30" s="198">
        <v>3342</v>
      </c>
      <c r="E30" s="197">
        <v>3666</v>
      </c>
      <c r="F30" s="198">
        <v>3852</v>
      </c>
      <c r="G30" s="197">
        <v>4016</v>
      </c>
      <c r="H30" s="198">
        <v>4179</v>
      </c>
      <c r="I30" s="197">
        <v>4335</v>
      </c>
      <c r="J30" s="198">
        <v>4489</v>
      </c>
      <c r="K30" s="197">
        <v>4656</v>
      </c>
      <c r="L30" s="198">
        <v>4804</v>
      </c>
      <c r="M30" s="196"/>
      <c r="N30" s="196"/>
      <c r="O30" s="196"/>
      <c r="P30" s="196"/>
      <c r="Q30" s="196"/>
      <c r="R30" s="196"/>
      <c r="S30" s="13">
        <f t="shared" si="0"/>
        <v>10</v>
      </c>
      <c r="T30" t="str">
        <f>CONCATENATE(A30,L$3)</f>
        <v>Schaal_9_VO10</v>
      </c>
    </row>
    <row r="31" spans="1:39">
      <c r="A31" s="34" t="s">
        <v>92</v>
      </c>
      <c r="B31" s="35"/>
      <c r="C31" s="199">
        <v>2310</v>
      </c>
      <c r="D31" s="200">
        <v>2362</v>
      </c>
      <c r="E31" s="199">
        <v>2414</v>
      </c>
      <c r="F31" s="200">
        <v>2466</v>
      </c>
      <c r="G31" s="199">
        <v>2518</v>
      </c>
      <c r="H31" s="200">
        <v>2570</v>
      </c>
      <c r="I31" s="199">
        <v>2623</v>
      </c>
      <c r="J31" s="196"/>
      <c r="K31" s="196"/>
      <c r="L31" s="196"/>
      <c r="M31" s="196"/>
      <c r="N31" s="196"/>
      <c r="O31" s="196"/>
      <c r="P31" s="196"/>
      <c r="Q31" s="196"/>
      <c r="R31" s="196"/>
      <c r="S31" s="13">
        <f t="shared" si="0"/>
        <v>7</v>
      </c>
      <c r="T31" t="str">
        <f>CONCATENATE(A31,K$3)</f>
        <v>Schaal_ID19</v>
      </c>
      <c r="X31" s="126"/>
      <c r="Y31" s="126"/>
      <c r="AG31" s="121"/>
      <c r="AH31" s="121"/>
      <c r="AI31" s="121"/>
      <c r="AJ31" s="121"/>
      <c r="AK31" s="121"/>
      <c r="AL31" s="121"/>
      <c r="AM31" s="121"/>
    </row>
    <row r="32" spans="1:39">
      <c r="A32" s="34" t="s">
        <v>93</v>
      </c>
      <c r="B32" s="35"/>
      <c r="C32" s="199">
        <v>2350</v>
      </c>
      <c r="D32" s="200">
        <v>2408</v>
      </c>
      <c r="E32" s="199">
        <v>2467</v>
      </c>
      <c r="F32" s="200">
        <v>2525</v>
      </c>
      <c r="G32" s="199">
        <v>2584</v>
      </c>
      <c r="H32" s="200">
        <v>2642</v>
      </c>
      <c r="I32" s="199">
        <v>2700</v>
      </c>
      <c r="J32" s="200">
        <v>2759</v>
      </c>
      <c r="K32" s="196"/>
      <c r="L32" s="196"/>
      <c r="M32" s="196"/>
      <c r="N32" s="196"/>
      <c r="O32" s="196"/>
      <c r="P32" s="196"/>
      <c r="Q32" s="196"/>
      <c r="R32" s="196"/>
      <c r="S32" s="13">
        <f t="shared" si="0"/>
        <v>8</v>
      </c>
      <c r="T32" t="str">
        <f>CONCATENATE(A32,J$3)</f>
        <v>Schaal_ID28</v>
      </c>
      <c r="X32" s="126"/>
      <c r="AF32" s="121"/>
      <c r="AG32" s="121"/>
      <c r="AH32" s="121"/>
      <c r="AI32" s="121"/>
      <c r="AJ32" s="121"/>
      <c r="AK32" s="121"/>
      <c r="AL32" s="121"/>
      <c r="AM32" s="121"/>
    </row>
    <row r="33" spans="1:39">
      <c r="A33" s="34" t="s">
        <v>94</v>
      </c>
      <c r="B33" s="35"/>
      <c r="C33" s="198">
        <v>2386</v>
      </c>
      <c r="D33" s="197">
        <v>2461</v>
      </c>
      <c r="E33" s="198">
        <v>2535</v>
      </c>
      <c r="F33" s="197">
        <v>2609</v>
      </c>
      <c r="G33" s="198">
        <v>2683</v>
      </c>
      <c r="H33" s="197">
        <v>2757</v>
      </c>
      <c r="I33" s="198">
        <v>2831</v>
      </c>
      <c r="J33" s="197">
        <v>2905</v>
      </c>
      <c r="K33" s="198">
        <v>2979</v>
      </c>
      <c r="L33" s="196"/>
      <c r="M33" s="196"/>
      <c r="N33" s="196"/>
      <c r="O33" s="196"/>
      <c r="P33" s="196"/>
      <c r="Q33" s="196"/>
      <c r="R33" s="196"/>
      <c r="S33" s="13">
        <f t="shared" si="0"/>
        <v>9</v>
      </c>
      <c r="T33" t="str">
        <f>CONCATENATE(A33,K$3)</f>
        <v>Schaal_ID39</v>
      </c>
      <c r="X33" s="126"/>
      <c r="AG33" s="121"/>
      <c r="AH33" s="121"/>
      <c r="AI33" s="121"/>
      <c r="AJ33" s="121"/>
      <c r="AK33" s="121"/>
      <c r="AL33" s="121"/>
      <c r="AM33" s="121"/>
    </row>
    <row r="34" spans="1:39">
      <c r="A34" s="37" t="s">
        <v>95</v>
      </c>
      <c r="B34" s="38"/>
      <c r="C34" s="198">
        <v>3463</v>
      </c>
      <c r="D34" s="197">
        <v>3547</v>
      </c>
      <c r="E34" s="198">
        <v>3653</v>
      </c>
      <c r="F34" s="197">
        <v>3760</v>
      </c>
      <c r="G34" s="198">
        <v>3868</v>
      </c>
      <c r="H34" s="197">
        <v>4001</v>
      </c>
      <c r="I34" s="198">
        <v>4157</v>
      </c>
      <c r="J34" s="197">
        <v>4333</v>
      </c>
      <c r="K34" s="198">
        <v>4534</v>
      </c>
      <c r="L34" s="197">
        <v>4757</v>
      </c>
      <c r="M34" s="198">
        <v>5004</v>
      </c>
      <c r="N34" s="197">
        <v>5277</v>
      </c>
      <c r="O34" s="196"/>
      <c r="P34" s="196"/>
      <c r="Q34" s="196"/>
      <c r="R34" s="196"/>
      <c r="S34" s="13">
        <f t="shared" si="0"/>
        <v>12</v>
      </c>
      <c r="T34" t="str">
        <f>CONCATENATE(A34,N$3)</f>
        <v>Schaal_LB_VO12</v>
      </c>
    </row>
    <row r="35" spans="1:39">
      <c r="A35" s="37" t="s">
        <v>96</v>
      </c>
      <c r="B35" s="38"/>
      <c r="C35" s="198">
        <v>3484</v>
      </c>
      <c r="D35" s="197">
        <v>3649</v>
      </c>
      <c r="E35" s="198">
        <v>3838</v>
      </c>
      <c r="F35" s="197">
        <v>4028</v>
      </c>
      <c r="G35" s="198">
        <v>4216</v>
      </c>
      <c r="H35" s="197">
        <v>4426</v>
      </c>
      <c r="I35" s="198">
        <v>4659</v>
      </c>
      <c r="J35" s="197">
        <v>4912</v>
      </c>
      <c r="K35" s="198">
        <v>5189</v>
      </c>
      <c r="L35" s="197">
        <v>5487</v>
      </c>
      <c r="M35" s="198">
        <v>5807</v>
      </c>
      <c r="N35" s="197">
        <v>6149</v>
      </c>
      <c r="O35" s="196"/>
      <c r="P35" s="196"/>
      <c r="Q35" s="196"/>
      <c r="R35" s="196"/>
      <c r="S35" s="13">
        <f t="shared" si="0"/>
        <v>12</v>
      </c>
      <c r="T35" t="str">
        <f>CONCATENATE(A35,N$3)</f>
        <v>Schaal_LC_VO12</v>
      </c>
    </row>
    <row r="36" spans="1:39">
      <c r="A36" s="37" t="s">
        <v>97</v>
      </c>
      <c r="B36" s="38"/>
      <c r="C36" s="198">
        <v>3498</v>
      </c>
      <c r="D36" s="197">
        <v>3704</v>
      </c>
      <c r="E36" s="198">
        <v>3944</v>
      </c>
      <c r="F36" s="197">
        <v>4183</v>
      </c>
      <c r="G36" s="198">
        <v>4423</v>
      </c>
      <c r="H36" s="197">
        <v>4694</v>
      </c>
      <c r="I36" s="198">
        <v>4995</v>
      </c>
      <c r="J36" s="197">
        <v>5332</v>
      </c>
      <c r="K36" s="198">
        <v>5698</v>
      </c>
      <c r="L36" s="197">
        <v>6097</v>
      </c>
      <c r="M36" s="198">
        <v>6528</v>
      </c>
      <c r="N36" s="197">
        <v>6992</v>
      </c>
      <c r="O36" s="196"/>
      <c r="P36" s="196"/>
      <c r="Q36" s="196"/>
      <c r="R36" s="196"/>
      <c r="S36" s="13">
        <f t="shared" si="0"/>
        <v>12</v>
      </c>
      <c r="T36" t="str">
        <f>CONCATENATE(A36,N$3)</f>
        <v>Schaal_LD_VO12</v>
      </c>
    </row>
    <row r="37" spans="1:39">
      <c r="A37" s="37" t="s">
        <v>98</v>
      </c>
      <c r="B37" s="38"/>
      <c r="C37" s="198">
        <v>4489</v>
      </c>
      <c r="D37" s="197">
        <v>4656</v>
      </c>
      <c r="E37" s="198">
        <v>4804</v>
      </c>
      <c r="F37" s="197">
        <v>5106</v>
      </c>
      <c r="G37" s="198">
        <v>5441</v>
      </c>
      <c r="H37" s="197">
        <v>5747</v>
      </c>
      <c r="I37" s="198">
        <v>6051</v>
      </c>
      <c r="J37" s="197">
        <v>6357</v>
      </c>
      <c r="K37" s="198">
        <v>6662</v>
      </c>
      <c r="L37" s="197">
        <v>6966</v>
      </c>
      <c r="M37" s="198">
        <v>7271</v>
      </c>
      <c r="N37" s="197">
        <v>7710</v>
      </c>
      <c r="O37" s="196"/>
      <c r="P37" s="196"/>
      <c r="Q37" s="196"/>
      <c r="R37" s="130"/>
      <c r="S37" s="13">
        <f t="shared" si="0"/>
        <v>12</v>
      </c>
      <c r="T37" t="str">
        <f>CONCATENATE(A37,N$3)</f>
        <v>Schaal_LE_VO12</v>
      </c>
    </row>
    <row r="39" spans="1:39">
      <c r="A39" s="121"/>
      <c r="B39" s="121"/>
      <c r="C39" s="121"/>
      <c r="D39" s="121"/>
      <c r="E39" s="121"/>
      <c r="F39" s="121"/>
      <c r="G39" s="121"/>
      <c r="H39" s="121"/>
      <c r="I39" s="121"/>
      <c r="J39" s="121"/>
      <c r="K39" s="121"/>
      <c r="L39" s="121"/>
      <c r="M39" s="121"/>
      <c r="N39" s="121"/>
      <c r="O39" s="121"/>
      <c r="P39" s="121"/>
      <c r="Q39" s="121"/>
      <c r="R39" s="121"/>
    </row>
    <row r="40" spans="1:39">
      <c r="A40" s="32"/>
      <c r="B40" s="121"/>
      <c r="C40" s="121"/>
      <c r="D40" s="121"/>
      <c r="E40" s="121"/>
      <c r="F40" s="121"/>
      <c r="G40" s="121"/>
      <c r="H40" s="121"/>
      <c r="I40" s="121"/>
      <c r="J40" s="121"/>
      <c r="K40" s="121"/>
      <c r="L40" s="121"/>
      <c r="M40" s="121"/>
      <c r="N40" s="121"/>
      <c r="O40" s="121"/>
      <c r="P40" s="121"/>
      <c r="Q40" s="121"/>
      <c r="R40" s="121"/>
    </row>
    <row r="41" spans="1:39">
      <c r="A41" s="32"/>
      <c r="B41" s="121"/>
      <c r="C41" s="121"/>
      <c r="D41" s="121"/>
      <c r="E41" s="121"/>
      <c r="F41" s="121"/>
      <c r="G41" s="121"/>
      <c r="H41" s="121"/>
      <c r="I41" s="121"/>
      <c r="J41" s="121"/>
      <c r="K41" s="121"/>
      <c r="L41" s="121"/>
      <c r="M41" s="121"/>
      <c r="N41" s="121"/>
      <c r="O41" s="121"/>
      <c r="P41" s="121"/>
      <c r="Q41" s="121"/>
      <c r="R41" s="121"/>
    </row>
    <row r="42" spans="1:39">
      <c r="A42" s="32"/>
      <c r="B42" s="121"/>
      <c r="C42" s="121"/>
      <c r="D42" s="121"/>
      <c r="E42" s="121"/>
      <c r="F42" s="121"/>
      <c r="G42" s="121"/>
      <c r="H42" s="121"/>
      <c r="I42" s="121"/>
      <c r="J42" s="121"/>
      <c r="K42" s="121"/>
      <c r="L42" s="121"/>
      <c r="M42" s="121"/>
      <c r="N42" s="121"/>
      <c r="O42" s="121"/>
      <c r="P42" s="121"/>
      <c r="Q42" s="121"/>
      <c r="R42" s="121"/>
    </row>
    <row r="43" spans="1:39">
      <c r="A43" s="32"/>
      <c r="B43" s="121"/>
      <c r="C43" s="121"/>
      <c r="D43" s="121"/>
      <c r="E43" s="121"/>
      <c r="F43" s="121"/>
      <c r="G43" s="121"/>
      <c r="H43" s="121"/>
      <c r="I43" s="121"/>
      <c r="J43" s="121"/>
      <c r="K43" s="121"/>
      <c r="L43" s="121"/>
      <c r="M43" s="121"/>
      <c r="N43" s="121"/>
      <c r="O43" s="121"/>
      <c r="P43" s="121"/>
      <c r="Q43" s="121"/>
      <c r="R43" s="121"/>
    </row>
    <row r="44" spans="1:39">
      <c r="A44" s="32"/>
      <c r="B44" s="121"/>
      <c r="C44" s="121"/>
      <c r="D44" s="121"/>
      <c r="E44" s="121"/>
      <c r="F44" s="121"/>
      <c r="G44" s="121"/>
      <c r="H44" s="121"/>
      <c r="I44" s="121"/>
      <c r="J44" s="121"/>
      <c r="K44" s="121"/>
      <c r="L44" s="121"/>
      <c r="M44" s="121"/>
      <c r="N44" s="121"/>
      <c r="O44" s="121"/>
      <c r="P44" s="121"/>
      <c r="Q44" s="121"/>
      <c r="R44" s="121"/>
    </row>
    <row r="45" spans="1:39">
      <c r="A45" s="32"/>
      <c r="B45" s="121"/>
      <c r="C45" s="121"/>
      <c r="D45" s="121"/>
      <c r="E45" s="121"/>
      <c r="F45" s="121"/>
      <c r="G45" s="121"/>
      <c r="H45" s="121"/>
      <c r="I45" s="121"/>
      <c r="J45" s="121"/>
      <c r="K45" s="121"/>
      <c r="L45" s="121"/>
      <c r="M45" s="121"/>
      <c r="N45" s="121"/>
      <c r="O45" s="121"/>
      <c r="P45" s="121"/>
      <c r="Q45" s="121"/>
      <c r="R45" s="121"/>
    </row>
    <row r="46" spans="1:39">
      <c r="A46" s="32"/>
      <c r="B46" s="121"/>
      <c r="C46" s="121"/>
      <c r="D46" s="121"/>
      <c r="E46" s="121"/>
      <c r="F46" s="121"/>
      <c r="G46" s="121"/>
      <c r="H46" s="121"/>
      <c r="I46" s="121"/>
      <c r="J46" s="121"/>
      <c r="K46" s="121"/>
      <c r="L46" s="121"/>
      <c r="M46" s="121"/>
      <c r="N46" s="121"/>
      <c r="O46" s="121"/>
      <c r="P46" s="121"/>
      <c r="Q46" s="121"/>
      <c r="R46" s="121"/>
    </row>
    <row r="47" spans="1:39">
      <c r="A47" s="32"/>
      <c r="B47" s="121"/>
      <c r="C47" s="121"/>
      <c r="D47" s="121"/>
      <c r="E47" s="121"/>
      <c r="F47" s="121"/>
      <c r="G47" s="121"/>
      <c r="H47" s="121"/>
      <c r="I47" s="121"/>
      <c r="J47" s="121"/>
      <c r="K47" s="121"/>
      <c r="L47" s="121"/>
      <c r="M47" s="121"/>
      <c r="N47" s="121"/>
      <c r="O47" s="121"/>
      <c r="P47" s="121"/>
      <c r="Q47" s="121"/>
      <c r="R47" s="121"/>
    </row>
    <row r="48" spans="1:39">
      <c r="A48" s="32"/>
      <c r="B48" s="121"/>
      <c r="C48" s="121"/>
      <c r="D48" s="121"/>
      <c r="E48" s="121"/>
      <c r="F48" s="121"/>
      <c r="G48" s="121"/>
      <c r="H48" s="121"/>
      <c r="I48" s="121"/>
      <c r="J48" s="121"/>
      <c r="K48" s="121"/>
      <c r="L48" s="121"/>
      <c r="M48" s="121"/>
      <c r="N48" s="121"/>
      <c r="O48" s="121"/>
      <c r="P48" s="121"/>
      <c r="Q48" s="121"/>
      <c r="R48" s="121"/>
    </row>
    <row r="49" spans="1:18">
      <c r="A49" s="34"/>
      <c r="B49" s="121"/>
      <c r="C49" s="121"/>
      <c r="D49" s="121"/>
      <c r="E49" s="121"/>
      <c r="F49" s="121"/>
      <c r="G49" s="121"/>
      <c r="H49" s="121"/>
      <c r="I49" s="121"/>
      <c r="J49" s="121"/>
      <c r="K49" s="121"/>
      <c r="L49" s="121"/>
      <c r="M49" s="121"/>
      <c r="N49" s="121"/>
      <c r="O49" s="121"/>
      <c r="P49" s="121"/>
      <c r="Q49" s="121"/>
      <c r="R49" s="121"/>
    </row>
    <row r="50" spans="1:18">
      <c r="A50" s="34"/>
      <c r="B50" s="121"/>
      <c r="C50" s="121"/>
      <c r="D50" s="121"/>
      <c r="E50" s="121"/>
      <c r="F50" s="121"/>
      <c r="G50" s="121"/>
      <c r="H50" s="121"/>
      <c r="I50" s="121"/>
      <c r="J50" s="121"/>
      <c r="K50" s="121"/>
      <c r="L50" s="121"/>
      <c r="M50" s="121"/>
      <c r="N50" s="121"/>
      <c r="O50" s="121"/>
      <c r="P50" s="121"/>
      <c r="Q50" s="121"/>
      <c r="R50" s="121"/>
    </row>
    <row r="51" spans="1:18">
      <c r="A51" s="34"/>
      <c r="B51" s="121"/>
      <c r="C51" s="121"/>
      <c r="D51" s="121"/>
      <c r="E51" s="121"/>
      <c r="F51" s="121"/>
      <c r="G51" s="121"/>
      <c r="H51" s="121"/>
      <c r="I51" s="121"/>
      <c r="J51" s="121"/>
      <c r="K51" s="121"/>
      <c r="L51" s="121"/>
      <c r="M51" s="121"/>
      <c r="N51" s="121"/>
      <c r="O51" s="121"/>
      <c r="P51" s="121"/>
      <c r="Q51" s="121"/>
      <c r="R51" s="121"/>
    </row>
    <row r="52" spans="1:18">
      <c r="A52" s="34"/>
      <c r="B52" s="121"/>
      <c r="C52" s="121"/>
      <c r="D52" s="121"/>
      <c r="E52" s="121"/>
      <c r="F52" s="121"/>
      <c r="G52" s="121"/>
      <c r="H52" s="121"/>
      <c r="I52" s="121"/>
      <c r="J52" s="121"/>
      <c r="K52" s="121"/>
      <c r="L52" s="121"/>
      <c r="M52" s="121"/>
      <c r="N52" s="121"/>
      <c r="O52" s="121"/>
      <c r="P52" s="121"/>
      <c r="Q52" s="121"/>
      <c r="R52" s="121"/>
    </row>
    <row r="53" spans="1:18">
      <c r="A53" s="34"/>
      <c r="B53" s="121"/>
      <c r="C53" s="121"/>
      <c r="D53" s="121"/>
      <c r="E53" s="121"/>
      <c r="F53" s="121"/>
      <c r="G53" s="121"/>
      <c r="H53" s="121"/>
      <c r="I53" s="121"/>
      <c r="J53" s="121"/>
      <c r="K53" s="121"/>
      <c r="L53" s="121"/>
      <c r="M53" s="121"/>
      <c r="N53" s="121"/>
      <c r="O53" s="121"/>
      <c r="P53" s="121"/>
      <c r="Q53" s="121"/>
      <c r="R53" s="121"/>
    </row>
    <row r="54" spans="1:18">
      <c r="A54" s="34"/>
      <c r="B54" s="121"/>
      <c r="C54" s="121"/>
      <c r="D54" s="121"/>
      <c r="E54" s="121"/>
      <c r="F54" s="121"/>
      <c r="G54" s="121"/>
      <c r="H54" s="121"/>
      <c r="I54" s="121"/>
      <c r="J54" s="121"/>
      <c r="K54" s="121"/>
      <c r="L54" s="121"/>
      <c r="M54" s="121"/>
      <c r="N54" s="121"/>
      <c r="O54" s="121"/>
      <c r="P54" s="121"/>
      <c r="Q54" s="121"/>
      <c r="R54" s="121"/>
    </row>
    <row r="55" spans="1:18">
      <c r="A55" s="34"/>
      <c r="B55" s="121"/>
      <c r="C55" s="121"/>
      <c r="D55" s="121"/>
      <c r="E55" s="121"/>
      <c r="F55" s="121"/>
      <c r="G55" s="121"/>
      <c r="H55" s="121"/>
      <c r="I55" s="121"/>
      <c r="J55" s="121"/>
      <c r="K55" s="121"/>
      <c r="L55" s="121"/>
      <c r="M55" s="121"/>
      <c r="N55" s="121"/>
      <c r="O55" s="121"/>
      <c r="P55" s="121"/>
      <c r="Q55" s="121"/>
      <c r="R55" s="121"/>
    </row>
    <row r="56" spans="1:18">
      <c r="A56" s="34"/>
      <c r="B56" s="121"/>
      <c r="C56" s="121"/>
      <c r="D56" s="121"/>
      <c r="E56" s="121"/>
      <c r="F56" s="121"/>
      <c r="G56" s="121"/>
      <c r="H56" s="121"/>
      <c r="I56" s="121"/>
      <c r="J56" s="121"/>
      <c r="K56" s="121"/>
      <c r="L56" s="121"/>
      <c r="M56" s="121"/>
      <c r="N56" s="121"/>
      <c r="O56" s="121"/>
      <c r="P56" s="121"/>
      <c r="Q56" s="121"/>
      <c r="R56" s="121"/>
    </row>
    <row r="57" spans="1:18">
      <c r="A57" s="34"/>
      <c r="B57" s="121"/>
      <c r="C57" s="121"/>
      <c r="D57" s="121"/>
      <c r="E57" s="121"/>
      <c r="F57" s="121"/>
      <c r="G57" s="121"/>
      <c r="H57" s="121"/>
      <c r="I57" s="121"/>
      <c r="J57" s="121"/>
      <c r="K57" s="121"/>
      <c r="L57" s="121"/>
      <c r="M57" s="121"/>
      <c r="N57" s="121"/>
      <c r="O57" s="121"/>
      <c r="P57" s="121"/>
      <c r="Q57" s="121"/>
      <c r="R57" s="121"/>
    </row>
    <row r="58" spans="1:18">
      <c r="A58" s="32"/>
      <c r="B58" s="121"/>
      <c r="C58" s="121"/>
      <c r="D58" s="121"/>
      <c r="E58" s="121"/>
      <c r="F58" s="121"/>
      <c r="G58" s="121"/>
      <c r="H58" s="121"/>
      <c r="I58" s="121"/>
      <c r="J58" s="121"/>
      <c r="K58" s="121"/>
      <c r="L58" s="121"/>
      <c r="M58" s="121"/>
      <c r="N58" s="121"/>
      <c r="O58" s="121"/>
      <c r="P58" s="121"/>
      <c r="Q58" s="121"/>
      <c r="R58" s="121"/>
    </row>
    <row r="59" spans="1:18">
      <c r="A59" s="34"/>
      <c r="B59" s="121"/>
      <c r="C59" s="121"/>
      <c r="D59" s="121"/>
      <c r="E59" s="121"/>
      <c r="F59" s="121"/>
      <c r="G59" s="121"/>
      <c r="H59" s="121"/>
      <c r="I59" s="121"/>
      <c r="J59" s="121"/>
      <c r="K59" s="121"/>
      <c r="L59" s="121"/>
      <c r="M59" s="121"/>
      <c r="N59" s="121"/>
      <c r="O59" s="121"/>
      <c r="P59" s="121"/>
      <c r="Q59" s="121"/>
      <c r="R59" s="121"/>
    </row>
    <row r="60" spans="1:18">
      <c r="A60" s="34"/>
      <c r="B60" s="121"/>
      <c r="C60" s="121"/>
      <c r="D60" s="121"/>
      <c r="E60" s="121"/>
      <c r="F60" s="121"/>
      <c r="G60" s="121"/>
      <c r="H60" s="121"/>
      <c r="I60" s="121"/>
      <c r="J60" s="121"/>
      <c r="K60" s="121"/>
      <c r="L60" s="121"/>
      <c r="M60" s="121"/>
      <c r="N60" s="121"/>
      <c r="O60" s="121"/>
      <c r="P60" s="121"/>
      <c r="Q60" s="121"/>
      <c r="R60" s="121"/>
    </row>
    <row r="61" spans="1:18">
      <c r="A61" s="34"/>
      <c r="B61" s="121"/>
      <c r="C61" s="121"/>
      <c r="D61" s="121"/>
      <c r="E61" s="121"/>
      <c r="F61" s="121"/>
      <c r="G61" s="121"/>
      <c r="H61" s="121"/>
      <c r="I61" s="121"/>
      <c r="J61" s="121"/>
      <c r="K61" s="121"/>
      <c r="L61" s="121"/>
      <c r="M61" s="121"/>
      <c r="N61" s="121"/>
      <c r="O61" s="121"/>
      <c r="P61" s="121"/>
      <c r="Q61" s="121"/>
      <c r="R61" s="121"/>
    </row>
    <row r="62" spans="1:18">
      <c r="A62" s="34"/>
      <c r="B62" s="121"/>
      <c r="C62" s="121"/>
      <c r="D62" s="121"/>
      <c r="E62" s="121"/>
      <c r="F62" s="121"/>
      <c r="G62" s="121"/>
      <c r="H62" s="121"/>
      <c r="I62" s="121"/>
      <c r="J62" s="121"/>
      <c r="K62" s="121"/>
      <c r="L62" s="121"/>
      <c r="M62" s="121"/>
      <c r="N62" s="121"/>
      <c r="O62" s="121"/>
      <c r="P62" s="121"/>
      <c r="Q62" s="121"/>
      <c r="R62" s="121"/>
    </row>
    <row r="63" spans="1:18">
      <c r="A63" s="34"/>
      <c r="B63" s="121"/>
      <c r="C63" s="121"/>
      <c r="D63" s="121"/>
      <c r="E63" s="121"/>
      <c r="F63" s="121"/>
      <c r="G63" s="121"/>
      <c r="H63" s="121"/>
      <c r="I63" s="121"/>
      <c r="J63" s="121"/>
      <c r="K63" s="121"/>
      <c r="L63" s="121"/>
      <c r="M63" s="121"/>
      <c r="N63" s="121"/>
      <c r="O63" s="121"/>
      <c r="P63" s="121"/>
      <c r="Q63" s="121"/>
      <c r="R63" s="121"/>
    </row>
    <row r="64" spans="1:18">
      <c r="A64" s="34"/>
      <c r="B64" s="121"/>
      <c r="C64" s="121"/>
      <c r="D64" s="121"/>
      <c r="E64" s="121"/>
      <c r="F64" s="121"/>
      <c r="G64" s="121"/>
      <c r="H64" s="121"/>
      <c r="I64" s="121"/>
      <c r="J64" s="121"/>
      <c r="K64" s="121"/>
      <c r="L64" s="121"/>
      <c r="M64" s="121"/>
      <c r="N64" s="121"/>
      <c r="O64" s="121"/>
      <c r="P64" s="121"/>
      <c r="Q64" s="121"/>
      <c r="R64" s="121"/>
    </row>
    <row r="65" spans="1:18">
      <c r="A65" s="34"/>
      <c r="B65" s="121"/>
      <c r="C65" s="121"/>
      <c r="D65" s="121"/>
      <c r="E65" s="121"/>
      <c r="F65" s="121"/>
      <c r="G65" s="121"/>
      <c r="H65" s="121"/>
      <c r="I65" s="121"/>
      <c r="J65" s="121"/>
      <c r="K65" s="121"/>
      <c r="L65" s="121"/>
      <c r="M65" s="121"/>
      <c r="N65" s="121"/>
      <c r="O65" s="121"/>
      <c r="P65" s="121"/>
      <c r="Q65" s="121"/>
      <c r="R65" s="121"/>
    </row>
    <row r="66" spans="1:18">
      <c r="A66" s="34"/>
      <c r="B66" s="121"/>
      <c r="C66" s="121"/>
      <c r="D66" s="121"/>
      <c r="E66" s="121"/>
      <c r="F66" s="121"/>
      <c r="G66" s="121"/>
      <c r="H66" s="121"/>
      <c r="I66" s="121"/>
      <c r="J66" s="121"/>
      <c r="K66" s="121"/>
      <c r="L66" s="121"/>
      <c r="M66" s="121"/>
      <c r="N66" s="121"/>
      <c r="O66" s="121"/>
      <c r="P66" s="121"/>
      <c r="Q66" s="121"/>
      <c r="R66" s="121"/>
    </row>
    <row r="67" spans="1:18">
      <c r="A67" s="34"/>
      <c r="B67" s="121"/>
      <c r="C67" s="121"/>
      <c r="D67" s="121"/>
      <c r="E67" s="121"/>
      <c r="F67" s="121"/>
      <c r="G67" s="121"/>
      <c r="H67" s="121"/>
      <c r="I67" s="121"/>
      <c r="J67" s="121"/>
      <c r="K67" s="121"/>
      <c r="L67" s="121"/>
      <c r="M67" s="121"/>
      <c r="N67" s="121"/>
      <c r="O67" s="121"/>
      <c r="P67" s="121"/>
      <c r="Q67" s="121"/>
      <c r="R67" s="121"/>
    </row>
    <row r="68" spans="1:18">
      <c r="A68" s="34"/>
      <c r="B68" s="121"/>
      <c r="C68" s="121"/>
      <c r="D68" s="120"/>
      <c r="E68" s="120"/>
      <c r="F68" s="120"/>
      <c r="G68" s="120"/>
      <c r="H68" s="120"/>
      <c r="I68" s="120"/>
      <c r="J68" s="120"/>
      <c r="K68" s="121"/>
      <c r="L68" s="121"/>
      <c r="M68" s="121"/>
      <c r="N68" s="121"/>
      <c r="O68" s="121"/>
      <c r="P68" s="121"/>
      <c r="Q68" s="121"/>
      <c r="R68" s="121"/>
    </row>
    <row r="69" spans="1:18">
      <c r="A69" s="34"/>
      <c r="B69" s="121"/>
      <c r="C69" s="121"/>
      <c r="D69" s="120"/>
      <c r="E69" s="120"/>
      <c r="F69" s="120"/>
      <c r="G69" s="120"/>
      <c r="H69" s="120"/>
      <c r="I69" s="120"/>
      <c r="J69" s="120"/>
      <c r="K69" s="120"/>
      <c r="L69" s="121"/>
      <c r="M69" s="121"/>
      <c r="N69" s="121"/>
      <c r="O69" s="121"/>
      <c r="P69" s="121"/>
      <c r="Q69" s="121"/>
      <c r="R69" s="121"/>
    </row>
    <row r="70" spans="1:18">
      <c r="A70" s="37"/>
      <c r="B70" s="121"/>
      <c r="C70" s="121"/>
      <c r="D70" s="121"/>
      <c r="E70" s="121"/>
      <c r="F70" s="121"/>
      <c r="G70" s="121"/>
      <c r="H70" s="121"/>
      <c r="I70" s="121"/>
      <c r="J70" s="121"/>
      <c r="K70" s="121"/>
      <c r="L70" s="121"/>
      <c r="M70" s="121"/>
      <c r="N70" s="121"/>
      <c r="O70" s="121"/>
      <c r="P70" s="121"/>
      <c r="Q70" s="121"/>
      <c r="R70" s="121"/>
    </row>
    <row r="71" spans="1:18">
      <c r="A71" s="37"/>
      <c r="B71" s="121"/>
      <c r="C71" s="121"/>
      <c r="D71" s="121"/>
      <c r="E71" s="121"/>
      <c r="F71" s="121"/>
      <c r="G71" s="121"/>
      <c r="H71" s="121"/>
      <c r="I71" s="121"/>
      <c r="J71" s="121"/>
      <c r="K71" s="121"/>
      <c r="L71" s="121"/>
      <c r="M71" s="121"/>
      <c r="N71" s="121"/>
      <c r="O71" s="121"/>
      <c r="P71" s="121"/>
      <c r="Q71" s="121"/>
      <c r="R71" s="121"/>
    </row>
    <row r="72" spans="1:18">
      <c r="A72" s="37"/>
      <c r="B72" s="121"/>
      <c r="C72" s="121"/>
      <c r="D72" s="121"/>
      <c r="E72" s="121"/>
      <c r="F72" s="121"/>
      <c r="G72" s="121"/>
      <c r="H72" s="121"/>
      <c r="I72" s="121"/>
      <c r="J72" s="121"/>
      <c r="K72" s="121"/>
      <c r="L72" s="121"/>
      <c r="M72" s="121"/>
      <c r="N72" s="121"/>
      <c r="O72" s="121"/>
      <c r="P72" s="121"/>
      <c r="Q72" s="121"/>
      <c r="R72" s="121"/>
    </row>
    <row r="73" spans="1:18">
      <c r="A73" s="37"/>
      <c r="B73" s="121"/>
      <c r="C73" s="121"/>
      <c r="D73" s="121"/>
      <c r="E73" s="121"/>
      <c r="F73" s="121"/>
      <c r="G73" s="121"/>
      <c r="H73" s="121"/>
      <c r="I73" s="121"/>
      <c r="J73" s="121"/>
      <c r="K73" s="121"/>
      <c r="L73" s="121"/>
      <c r="M73" s="121"/>
      <c r="N73" s="121"/>
      <c r="O73" s="121"/>
      <c r="P73" s="121"/>
      <c r="Q73" s="121"/>
      <c r="R73" s="121"/>
    </row>
  </sheetData>
  <sheetProtection algorithmName="SHA-512" hashValue="fdnqUkgwkbOovnPgbjeIlZ+SHKvgyzwzaVfcGvENA8J0e+I2EICY5y6AK7Q7L+48rBQKAc0D7CQBn0NQLyqZfA==" saltValue="f+z3Kfn0KHrZl2wqMJ04iA==" spinCount="100000" sheet="1" objects="1" scenarios="1"/>
  <sortState xmlns:xlrd2="http://schemas.microsoft.com/office/spreadsheetml/2017/richdata2" ref="A4:W37">
    <sortCondition ref="A4:A37"/>
  </sortState>
  <pageMargins left="0.70866141732283472" right="0.70866141732283472" top="0.74803149606299213" bottom="0.74803149606299213" header="0.31496062992125984" footer="0.3149606299212598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1"/>
  <dimension ref="A1:Y78"/>
  <sheetViews>
    <sheetView workbookViewId="0">
      <selection activeCell="G21" activeCellId="5" sqref="H18 I18 G19 H19 G20 G21"/>
    </sheetView>
  </sheetViews>
  <sheetFormatPr defaultRowHeight="15"/>
  <cols>
    <col min="1" max="1" width="9.140625" customWidth="1"/>
    <col min="3" max="22" width="9.140625" customWidth="1"/>
  </cols>
  <sheetData>
    <row r="1" spans="1:25">
      <c r="A1" s="4" t="s">
        <v>1</v>
      </c>
      <c r="B1" s="5"/>
      <c r="C1" s="179">
        <v>45566</v>
      </c>
      <c r="D1" s="6"/>
      <c r="E1" s="5"/>
      <c r="F1" s="6"/>
      <c r="G1" s="6"/>
      <c r="H1" s="6"/>
      <c r="I1" s="6"/>
      <c r="J1" s="7"/>
      <c r="K1" s="7"/>
      <c r="L1" s="7"/>
      <c r="M1" s="7"/>
      <c r="N1" s="7"/>
      <c r="O1" s="7"/>
      <c r="P1" s="7"/>
      <c r="Q1" s="7"/>
      <c r="R1" s="7"/>
      <c r="S1" s="7"/>
      <c r="T1" s="7"/>
      <c r="U1" s="7"/>
      <c r="V1" s="7"/>
      <c r="W1" s="7"/>
    </row>
    <row r="2" spans="1:25">
      <c r="A2" s="7" t="s">
        <v>2</v>
      </c>
      <c r="B2" s="5"/>
      <c r="C2" s="5"/>
      <c r="D2" s="8"/>
      <c r="E2" s="5"/>
      <c r="F2" s="5"/>
      <c r="G2" s="6"/>
      <c r="H2" s="6"/>
      <c r="I2" s="5"/>
      <c r="J2" s="7"/>
      <c r="K2" s="9"/>
      <c r="L2" s="7"/>
      <c r="M2" s="7"/>
      <c r="N2" s="7"/>
      <c r="O2" s="7"/>
      <c r="P2" s="7"/>
      <c r="Q2" s="7"/>
      <c r="R2" s="7"/>
      <c r="S2" s="7"/>
      <c r="T2" s="7"/>
      <c r="U2" s="7"/>
      <c r="V2" s="7"/>
      <c r="W2" s="7"/>
    </row>
    <row r="3" spans="1:25">
      <c r="A3" s="4" t="s">
        <v>77</v>
      </c>
      <c r="B3" s="5"/>
      <c r="C3" s="5" t="s">
        <v>315</v>
      </c>
      <c r="D3" s="5" t="s">
        <v>316</v>
      </c>
      <c r="E3" s="5" t="s">
        <v>317</v>
      </c>
      <c r="F3" s="5" t="s">
        <v>318</v>
      </c>
      <c r="G3" s="10">
        <v>1</v>
      </c>
      <c r="H3" s="10">
        <v>2</v>
      </c>
      <c r="I3" s="10">
        <v>3</v>
      </c>
      <c r="J3" s="10">
        <v>4</v>
      </c>
      <c r="K3" s="10">
        <v>5</v>
      </c>
      <c r="L3" s="10">
        <v>6</v>
      </c>
      <c r="M3" s="10">
        <v>7</v>
      </c>
      <c r="N3" s="10">
        <v>8</v>
      </c>
      <c r="O3" s="10">
        <v>9</v>
      </c>
      <c r="P3" s="10">
        <v>10</v>
      </c>
      <c r="Q3" s="10">
        <v>11</v>
      </c>
      <c r="R3" s="10">
        <v>12</v>
      </c>
      <c r="S3" s="10">
        <v>13</v>
      </c>
      <c r="T3" s="10">
        <v>14</v>
      </c>
      <c r="U3" s="10">
        <v>15</v>
      </c>
      <c r="V3" s="10">
        <v>16</v>
      </c>
      <c r="W3" s="11" t="s">
        <v>3</v>
      </c>
    </row>
    <row r="4" spans="1:25">
      <c r="A4" s="16" t="s">
        <v>288</v>
      </c>
      <c r="B4" s="12"/>
      <c r="C4" s="184"/>
      <c r="D4" s="184"/>
      <c r="E4" s="184"/>
      <c r="F4" s="184"/>
      <c r="G4" s="184">
        <v>3179</v>
      </c>
      <c r="H4" s="184">
        <v>3498</v>
      </c>
      <c r="I4" s="184">
        <v>3666</v>
      </c>
      <c r="J4" s="184">
        <v>3852</v>
      </c>
      <c r="K4" s="184">
        <v>4016</v>
      </c>
      <c r="L4" s="184">
        <v>4179</v>
      </c>
      <c r="M4" s="184">
        <v>4335</v>
      </c>
      <c r="N4" s="184">
        <v>4489</v>
      </c>
      <c r="O4" s="184">
        <v>4656</v>
      </c>
      <c r="P4" s="184">
        <v>4804</v>
      </c>
      <c r="Q4" s="184">
        <v>4957</v>
      </c>
      <c r="R4" s="184">
        <v>5106</v>
      </c>
      <c r="S4" s="184">
        <v>5277</v>
      </c>
      <c r="T4" s="184"/>
      <c r="U4" s="184"/>
      <c r="V4" s="184"/>
      <c r="W4" s="13">
        <f t="shared" ref="W4:W16" si="0">COUNT(C4:V4)</f>
        <v>13</v>
      </c>
      <c r="Y4" s="151" t="s">
        <v>333</v>
      </c>
    </row>
    <row r="5" spans="1:25">
      <c r="A5" s="16" t="s">
        <v>289</v>
      </c>
      <c r="B5" s="12"/>
      <c r="C5" s="184"/>
      <c r="D5" s="184"/>
      <c r="E5" s="184"/>
      <c r="F5" s="184"/>
      <c r="G5" s="184">
        <v>3484</v>
      </c>
      <c r="H5" s="184">
        <v>3649</v>
      </c>
      <c r="I5" s="184">
        <v>3838</v>
      </c>
      <c r="J5" s="184">
        <v>4028</v>
      </c>
      <c r="K5" s="184">
        <v>4216</v>
      </c>
      <c r="L5" s="184">
        <v>4426</v>
      </c>
      <c r="M5" s="184">
        <v>4659</v>
      </c>
      <c r="N5" s="184">
        <v>4912</v>
      </c>
      <c r="O5" s="184">
        <v>5189</v>
      </c>
      <c r="P5" s="184">
        <v>5487</v>
      </c>
      <c r="Q5" s="184">
        <v>5807</v>
      </c>
      <c r="R5" s="184">
        <v>6149</v>
      </c>
      <c r="S5" s="184"/>
      <c r="T5" s="184"/>
      <c r="U5" s="184"/>
      <c r="V5" s="184"/>
      <c r="W5" s="13">
        <f t="shared" si="0"/>
        <v>12</v>
      </c>
      <c r="Y5" s="151" t="s">
        <v>334</v>
      </c>
    </row>
    <row r="6" spans="1:25">
      <c r="A6" s="16" t="s">
        <v>290</v>
      </c>
      <c r="B6" s="12"/>
      <c r="C6" s="184"/>
      <c r="D6" s="184"/>
      <c r="E6" s="184"/>
      <c r="F6" s="184"/>
      <c r="G6" s="184">
        <v>3497</v>
      </c>
      <c r="H6" s="184">
        <v>3704</v>
      </c>
      <c r="I6" s="184">
        <v>3943</v>
      </c>
      <c r="J6" s="184">
        <v>4183</v>
      </c>
      <c r="K6" s="184">
        <v>4423</v>
      </c>
      <c r="L6" s="184">
        <v>4694</v>
      </c>
      <c r="M6" s="184">
        <v>4995</v>
      </c>
      <c r="N6" s="184">
        <v>5332</v>
      </c>
      <c r="O6" s="184">
        <v>5697</v>
      </c>
      <c r="P6" s="184">
        <v>6098</v>
      </c>
      <c r="Q6" s="184">
        <v>6528</v>
      </c>
      <c r="R6" s="184">
        <v>6992</v>
      </c>
      <c r="S6" s="184"/>
      <c r="T6" s="184"/>
      <c r="U6" s="184"/>
      <c r="V6" s="184"/>
      <c r="W6" s="13">
        <f t="shared" si="0"/>
        <v>12</v>
      </c>
      <c r="Y6" s="151" t="s">
        <v>335</v>
      </c>
    </row>
    <row r="7" spans="1:25">
      <c r="A7" s="16" t="s">
        <v>291</v>
      </c>
      <c r="B7" s="12"/>
      <c r="C7" s="184"/>
      <c r="D7" s="184"/>
      <c r="E7" s="184"/>
      <c r="F7" s="184"/>
      <c r="G7" s="184">
        <v>5441</v>
      </c>
      <c r="H7" s="184">
        <v>5630</v>
      </c>
      <c r="I7" s="184">
        <v>5820</v>
      </c>
      <c r="J7" s="184">
        <v>6009</v>
      </c>
      <c r="K7" s="184">
        <v>6197</v>
      </c>
      <c r="L7" s="184">
        <v>6388</v>
      </c>
      <c r="M7" s="184">
        <v>6576</v>
      </c>
      <c r="N7" s="184">
        <v>6765</v>
      </c>
      <c r="O7" s="184">
        <v>6954</v>
      </c>
      <c r="P7" s="184">
        <v>7143</v>
      </c>
      <c r="Q7" s="184">
        <v>7333</v>
      </c>
      <c r="R7" s="184">
        <v>7521</v>
      </c>
      <c r="S7" s="184">
        <v>7710</v>
      </c>
      <c r="T7" s="184"/>
      <c r="U7" s="184"/>
      <c r="V7" s="184"/>
      <c r="W7" s="13">
        <f t="shared" si="0"/>
        <v>13</v>
      </c>
      <c r="Y7" s="151" t="s">
        <v>336</v>
      </c>
    </row>
    <row r="8" spans="1:25">
      <c r="A8" s="16" t="s">
        <v>292</v>
      </c>
      <c r="B8" s="12"/>
      <c r="C8" s="184"/>
      <c r="D8" s="184"/>
      <c r="E8" s="184"/>
      <c r="F8" s="184"/>
      <c r="G8" s="184">
        <v>3484</v>
      </c>
      <c r="H8" s="184">
        <v>3649</v>
      </c>
      <c r="I8" s="184">
        <v>3838</v>
      </c>
      <c r="J8" s="184">
        <v>4028</v>
      </c>
      <c r="K8" s="184">
        <v>4216</v>
      </c>
      <c r="L8" s="184">
        <v>4426</v>
      </c>
      <c r="M8" s="184">
        <v>4659</v>
      </c>
      <c r="N8" s="184">
        <v>4912</v>
      </c>
      <c r="O8" s="184">
        <v>5189</v>
      </c>
      <c r="P8" s="184">
        <v>5487</v>
      </c>
      <c r="Q8" s="184">
        <v>5807</v>
      </c>
      <c r="R8" s="184">
        <v>6149</v>
      </c>
      <c r="S8" s="184"/>
      <c r="T8" s="184"/>
      <c r="U8" s="184"/>
      <c r="V8" s="184"/>
      <c r="W8" s="13">
        <f t="shared" si="0"/>
        <v>12</v>
      </c>
      <c r="Y8" t="s">
        <v>337</v>
      </c>
    </row>
    <row r="9" spans="1:25">
      <c r="A9" s="16" t="s">
        <v>293</v>
      </c>
      <c r="B9" s="12"/>
      <c r="C9" s="184"/>
      <c r="D9" s="184"/>
      <c r="E9" s="184"/>
      <c r="F9" s="184"/>
      <c r="G9" s="184">
        <v>3497</v>
      </c>
      <c r="H9" s="184">
        <v>3704</v>
      </c>
      <c r="I9" s="184">
        <v>3943</v>
      </c>
      <c r="J9" s="184">
        <v>4183</v>
      </c>
      <c r="K9" s="184">
        <v>4423</v>
      </c>
      <c r="L9" s="184">
        <v>4694</v>
      </c>
      <c r="M9" s="184">
        <v>4995</v>
      </c>
      <c r="N9" s="184">
        <v>5332</v>
      </c>
      <c r="O9" s="184">
        <v>5697</v>
      </c>
      <c r="P9" s="184">
        <v>6098</v>
      </c>
      <c r="Q9" s="184">
        <v>6528</v>
      </c>
      <c r="R9" s="184">
        <v>6992</v>
      </c>
      <c r="S9" s="184"/>
      <c r="T9" s="184"/>
      <c r="U9" s="184"/>
      <c r="V9" s="184"/>
      <c r="W9" s="13">
        <f t="shared" si="0"/>
        <v>12</v>
      </c>
      <c r="Y9" t="s">
        <v>338</v>
      </c>
    </row>
    <row r="10" spans="1:25">
      <c r="A10" s="16" t="s">
        <v>294</v>
      </c>
      <c r="B10" s="12"/>
      <c r="C10" s="184"/>
      <c r="D10" s="184"/>
      <c r="E10" s="184"/>
      <c r="F10" s="184"/>
      <c r="G10" s="184">
        <v>5441</v>
      </c>
      <c r="H10" s="184">
        <v>5630</v>
      </c>
      <c r="I10" s="184">
        <v>5820</v>
      </c>
      <c r="J10" s="184">
        <v>6009</v>
      </c>
      <c r="K10" s="184">
        <v>6197</v>
      </c>
      <c r="L10" s="184">
        <v>6388</v>
      </c>
      <c r="M10" s="184">
        <v>6576</v>
      </c>
      <c r="N10" s="184">
        <v>6765</v>
      </c>
      <c r="O10" s="184">
        <v>6954</v>
      </c>
      <c r="P10" s="184">
        <v>7143</v>
      </c>
      <c r="Q10" s="184">
        <v>7333</v>
      </c>
      <c r="R10" s="184">
        <v>7521</v>
      </c>
      <c r="S10" s="184">
        <v>7710</v>
      </c>
      <c r="T10" s="184"/>
      <c r="U10" s="184"/>
      <c r="V10" s="184"/>
      <c r="W10" s="13">
        <f t="shared" si="0"/>
        <v>13</v>
      </c>
      <c r="Y10" t="s">
        <v>339</v>
      </c>
    </row>
    <row r="11" spans="1:25">
      <c r="A11" s="16" t="s">
        <v>295</v>
      </c>
      <c r="B11" s="12"/>
      <c r="C11" s="184"/>
      <c r="D11" s="184"/>
      <c r="E11" s="184"/>
      <c r="F11" s="184"/>
      <c r="G11" s="184">
        <v>6230</v>
      </c>
      <c r="H11" s="184">
        <v>6387</v>
      </c>
      <c r="I11" s="184">
        <v>6696</v>
      </c>
      <c r="J11" s="184">
        <v>6892</v>
      </c>
      <c r="K11" s="184">
        <v>7090</v>
      </c>
      <c r="L11" s="184">
        <v>7286</v>
      </c>
      <c r="M11" s="184">
        <v>7484</v>
      </c>
      <c r="N11" s="184">
        <v>7683</v>
      </c>
      <c r="O11" s="184">
        <v>7890</v>
      </c>
      <c r="P11" s="184">
        <v>8105</v>
      </c>
      <c r="Q11" s="184">
        <v>8325</v>
      </c>
      <c r="R11" s="184"/>
      <c r="S11" s="184"/>
      <c r="T11" s="184"/>
      <c r="U11" s="184"/>
      <c r="V11" s="184"/>
      <c r="W11" s="13">
        <f t="shared" si="0"/>
        <v>11</v>
      </c>
      <c r="Y11" t="s">
        <v>340</v>
      </c>
    </row>
    <row r="12" spans="1:25">
      <c r="A12" s="16" t="s">
        <v>296</v>
      </c>
      <c r="B12" s="12"/>
      <c r="C12" s="184"/>
      <c r="D12" s="184"/>
      <c r="E12" s="184"/>
      <c r="F12" s="184">
        <v>5807</v>
      </c>
      <c r="G12" s="184">
        <v>6541</v>
      </c>
      <c r="H12" s="184">
        <v>6696</v>
      </c>
      <c r="I12" s="184">
        <v>6892</v>
      </c>
      <c r="J12" s="184">
        <v>7286</v>
      </c>
      <c r="K12" s="184">
        <v>7484</v>
      </c>
      <c r="L12" s="184">
        <v>7683</v>
      </c>
      <c r="M12" s="184">
        <v>7891</v>
      </c>
      <c r="N12" s="184">
        <v>8105</v>
      </c>
      <c r="O12" s="184">
        <v>8325</v>
      </c>
      <c r="P12" s="184">
        <v>8588</v>
      </c>
      <c r="Q12" s="184">
        <v>8862</v>
      </c>
      <c r="R12" s="184">
        <v>9141</v>
      </c>
      <c r="S12" s="184"/>
      <c r="T12" s="184"/>
      <c r="U12" s="184"/>
      <c r="V12" s="184"/>
      <c r="W12" s="13">
        <f t="shared" si="0"/>
        <v>13</v>
      </c>
      <c r="Y12" t="s">
        <v>341</v>
      </c>
    </row>
    <row r="13" spans="1:25">
      <c r="A13" s="180" t="s">
        <v>4</v>
      </c>
      <c r="B13" s="181"/>
      <c r="C13" s="184"/>
      <c r="D13" s="184"/>
      <c r="E13" s="184"/>
      <c r="F13" s="184"/>
      <c r="G13" s="184">
        <v>3463</v>
      </c>
      <c r="H13" s="184">
        <v>3547</v>
      </c>
      <c r="I13" s="184">
        <v>3653</v>
      </c>
      <c r="J13" s="184">
        <v>3760</v>
      </c>
      <c r="K13" s="184">
        <v>3868</v>
      </c>
      <c r="L13" s="184">
        <v>4001</v>
      </c>
      <c r="M13" s="184">
        <v>4157</v>
      </c>
      <c r="N13" s="184">
        <v>4333</v>
      </c>
      <c r="O13" s="184">
        <v>4534</v>
      </c>
      <c r="P13" s="184">
        <v>4757</v>
      </c>
      <c r="Q13" s="184">
        <v>5004</v>
      </c>
      <c r="R13" s="184">
        <v>5277</v>
      </c>
      <c r="S13" s="184"/>
      <c r="T13" s="184"/>
      <c r="U13" s="184"/>
      <c r="V13" s="184"/>
      <c r="W13" s="13">
        <f t="shared" si="0"/>
        <v>12</v>
      </c>
      <c r="Y13" t="s">
        <v>342</v>
      </c>
    </row>
    <row r="14" spans="1:25">
      <c r="A14" s="180" t="s">
        <v>5</v>
      </c>
      <c r="B14" s="181"/>
      <c r="C14" s="184"/>
      <c r="D14" s="184"/>
      <c r="E14" s="184"/>
      <c r="F14" s="184"/>
      <c r="G14" s="184">
        <v>3484</v>
      </c>
      <c r="H14" s="184">
        <v>3649</v>
      </c>
      <c r="I14" s="184">
        <v>3838</v>
      </c>
      <c r="J14" s="184">
        <v>4028</v>
      </c>
      <c r="K14" s="184">
        <v>4216</v>
      </c>
      <c r="L14" s="184">
        <v>4426</v>
      </c>
      <c r="M14" s="184">
        <v>4659</v>
      </c>
      <c r="N14" s="184">
        <v>4912</v>
      </c>
      <c r="O14" s="184">
        <v>5189</v>
      </c>
      <c r="P14" s="184">
        <v>5487</v>
      </c>
      <c r="Q14" s="184">
        <v>5807</v>
      </c>
      <c r="R14" s="184">
        <v>6149</v>
      </c>
      <c r="S14" s="184"/>
      <c r="T14" s="184"/>
      <c r="U14" s="184"/>
      <c r="V14" s="184"/>
      <c r="W14" s="13">
        <f t="shared" si="0"/>
        <v>12</v>
      </c>
      <c r="Y14" t="s">
        <v>343</v>
      </c>
    </row>
    <row r="15" spans="1:25">
      <c r="A15" s="180" t="s">
        <v>6</v>
      </c>
      <c r="B15" s="181"/>
      <c r="C15" s="184"/>
      <c r="D15" s="184"/>
      <c r="E15" s="184"/>
      <c r="F15" s="184"/>
      <c r="G15" s="184">
        <v>3498</v>
      </c>
      <c r="H15" s="184">
        <v>3704</v>
      </c>
      <c r="I15" s="184">
        <v>3944</v>
      </c>
      <c r="J15" s="184">
        <v>4183</v>
      </c>
      <c r="K15" s="184">
        <v>4423</v>
      </c>
      <c r="L15" s="184">
        <v>4694</v>
      </c>
      <c r="M15" s="184">
        <v>4995</v>
      </c>
      <c r="N15" s="184">
        <v>5332</v>
      </c>
      <c r="O15" s="184">
        <v>5698</v>
      </c>
      <c r="P15" s="184">
        <v>6097</v>
      </c>
      <c r="Q15" s="184">
        <v>6528</v>
      </c>
      <c r="R15" s="184">
        <v>6992</v>
      </c>
      <c r="S15" s="184"/>
      <c r="T15" s="184"/>
      <c r="U15" s="184"/>
      <c r="V15" s="184"/>
      <c r="W15" s="13">
        <f t="shared" si="0"/>
        <v>12</v>
      </c>
      <c r="Y15" t="s">
        <v>344</v>
      </c>
    </row>
    <row r="16" spans="1:25">
      <c r="A16" s="180" t="s">
        <v>7</v>
      </c>
      <c r="B16" s="181"/>
      <c r="C16" s="184"/>
      <c r="D16" s="184"/>
      <c r="E16" s="184"/>
      <c r="F16" s="184"/>
      <c r="G16" s="184">
        <v>4489</v>
      </c>
      <c r="H16" s="184">
        <v>4656</v>
      </c>
      <c r="I16" s="184">
        <v>4804</v>
      </c>
      <c r="J16" s="184">
        <v>5106</v>
      </c>
      <c r="K16" s="184">
        <v>5441</v>
      </c>
      <c r="L16" s="184">
        <v>5747</v>
      </c>
      <c r="M16" s="184">
        <v>6051</v>
      </c>
      <c r="N16" s="184">
        <v>6357</v>
      </c>
      <c r="O16" s="184">
        <v>6662</v>
      </c>
      <c r="P16" s="184">
        <v>6966</v>
      </c>
      <c r="Q16" s="184">
        <v>7271</v>
      </c>
      <c r="R16" s="184">
        <v>7710</v>
      </c>
      <c r="S16" s="184"/>
      <c r="T16" s="184"/>
      <c r="U16" s="184"/>
      <c r="V16" s="184"/>
      <c r="W16" s="13">
        <f t="shared" si="0"/>
        <v>12</v>
      </c>
      <c r="Y16" t="s">
        <v>345</v>
      </c>
    </row>
    <row r="17" spans="1:25">
      <c r="A17" s="17" t="s">
        <v>363</v>
      </c>
      <c r="B17" s="14"/>
      <c r="C17" s="184"/>
      <c r="D17" s="184"/>
      <c r="E17" s="184"/>
      <c r="F17" s="184"/>
      <c r="G17" s="184">
        <f>G13/2</f>
        <v>1731.5</v>
      </c>
      <c r="H17" s="184"/>
      <c r="I17" s="184"/>
      <c r="J17" s="184"/>
      <c r="K17" s="184"/>
      <c r="L17" s="184"/>
      <c r="M17" s="184"/>
      <c r="N17" s="184"/>
      <c r="O17" s="184"/>
      <c r="P17" s="184"/>
      <c r="Q17" s="184"/>
      <c r="R17" s="184"/>
      <c r="S17" s="184"/>
      <c r="T17" s="184"/>
      <c r="U17" s="184"/>
      <c r="V17" s="184"/>
      <c r="W17" s="13">
        <v>1</v>
      </c>
      <c r="Y17" t="s">
        <v>346</v>
      </c>
    </row>
    <row r="18" spans="1:25">
      <c r="A18" s="7" t="s">
        <v>21</v>
      </c>
      <c r="B18" s="182"/>
      <c r="C18" s="184"/>
      <c r="D18" s="184"/>
      <c r="E18" s="184"/>
      <c r="F18" s="184"/>
      <c r="G18" s="184">
        <v>2446.44</v>
      </c>
      <c r="H18" s="184">
        <v>2446.44</v>
      </c>
      <c r="I18" s="184">
        <v>2446.44</v>
      </c>
      <c r="J18" s="184">
        <v>2466</v>
      </c>
      <c r="K18" s="184">
        <v>2518</v>
      </c>
      <c r="L18" s="184">
        <v>2570</v>
      </c>
      <c r="M18" s="184">
        <v>2623</v>
      </c>
      <c r="N18" s="184"/>
      <c r="O18" s="184"/>
      <c r="P18" s="184"/>
      <c r="Q18" s="184"/>
      <c r="R18" s="184"/>
      <c r="S18" s="184"/>
      <c r="T18" s="184"/>
      <c r="U18" s="184"/>
      <c r="V18" s="184"/>
      <c r="W18" s="13">
        <f t="shared" ref="W18:W34" si="1">COUNT(C18:V18)</f>
        <v>7</v>
      </c>
      <c r="Y18" t="s">
        <v>347</v>
      </c>
    </row>
    <row r="19" spans="1:25">
      <c r="A19" s="7" t="s">
        <v>22</v>
      </c>
      <c r="B19" s="182"/>
      <c r="C19" s="184"/>
      <c r="D19" s="184"/>
      <c r="E19" s="184"/>
      <c r="F19" s="184"/>
      <c r="G19" s="184">
        <v>2446.44</v>
      </c>
      <c r="H19" s="184">
        <v>2446.44</v>
      </c>
      <c r="I19" s="184">
        <v>2467</v>
      </c>
      <c r="J19" s="184">
        <v>2525</v>
      </c>
      <c r="K19" s="184">
        <v>2584</v>
      </c>
      <c r="L19" s="184">
        <v>2642</v>
      </c>
      <c r="M19" s="184">
        <v>2700</v>
      </c>
      <c r="N19" s="184">
        <v>2759</v>
      </c>
      <c r="O19" s="184"/>
      <c r="P19" s="184"/>
      <c r="Q19" s="184"/>
      <c r="R19" s="184"/>
      <c r="S19" s="184"/>
      <c r="T19" s="184"/>
      <c r="U19" s="184"/>
      <c r="V19" s="184"/>
      <c r="W19" s="13">
        <f t="shared" si="1"/>
        <v>8</v>
      </c>
      <c r="Y19" t="s">
        <v>348</v>
      </c>
    </row>
    <row r="20" spans="1:25">
      <c r="A20" s="7" t="s">
        <v>23</v>
      </c>
      <c r="B20" s="182"/>
      <c r="C20" s="184"/>
      <c r="D20" s="184"/>
      <c r="E20" s="184"/>
      <c r="F20" s="184"/>
      <c r="G20" s="184">
        <v>2446.44</v>
      </c>
      <c r="H20" s="184">
        <v>2461</v>
      </c>
      <c r="I20" s="184">
        <v>2535</v>
      </c>
      <c r="J20" s="184">
        <v>2609</v>
      </c>
      <c r="K20" s="184">
        <v>2683</v>
      </c>
      <c r="L20" s="184">
        <v>2757</v>
      </c>
      <c r="M20" s="184">
        <v>2831</v>
      </c>
      <c r="N20" s="184">
        <v>2905</v>
      </c>
      <c r="O20" s="184">
        <v>2979</v>
      </c>
      <c r="P20" s="184"/>
      <c r="Q20" s="184"/>
      <c r="R20" s="184"/>
      <c r="S20" s="184"/>
      <c r="T20" s="184"/>
      <c r="U20" s="184"/>
      <c r="V20" s="184"/>
      <c r="W20" s="13">
        <f t="shared" si="1"/>
        <v>9</v>
      </c>
      <c r="Y20" t="s">
        <v>349</v>
      </c>
    </row>
    <row r="21" spans="1:25">
      <c r="A21" s="7" t="s">
        <v>24</v>
      </c>
      <c r="B21" s="182"/>
      <c r="C21" s="184"/>
      <c r="D21" s="184"/>
      <c r="E21" s="184"/>
      <c r="F21" s="184"/>
      <c r="G21" s="184">
        <v>2446.44</v>
      </c>
      <c r="H21" s="184">
        <v>2484</v>
      </c>
      <c r="I21" s="184">
        <v>2555</v>
      </c>
      <c r="J21" s="184">
        <v>2627</v>
      </c>
      <c r="K21" s="184">
        <v>2698</v>
      </c>
      <c r="L21" s="184">
        <v>2769</v>
      </c>
      <c r="M21" s="184">
        <v>2841</v>
      </c>
      <c r="N21" s="184">
        <v>2912</v>
      </c>
      <c r="O21" s="184">
        <v>2983</v>
      </c>
      <c r="P21" s="184">
        <v>3055</v>
      </c>
      <c r="Q21" s="184">
        <v>3126</v>
      </c>
      <c r="R21" s="184"/>
      <c r="S21" s="184"/>
      <c r="T21" s="184"/>
      <c r="U21" s="184"/>
      <c r="V21" s="184"/>
      <c r="W21" s="13">
        <f t="shared" si="1"/>
        <v>11</v>
      </c>
      <c r="Y21" t="s">
        <v>350</v>
      </c>
    </row>
    <row r="22" spans="1:25">
      <c r="A22" s="7" t="s">
        <v>25</v>
      </c>
      <c r="B22" s="182"/>
      <c r="C22" s="184"/>
      <c r="D22" s="184"/>
      <c r="E22" s="184"/>
      <c r="F22" s="184"/>
      <c r="G22" s="184">
        <v>2439</v>
      </c>
      <c r="H22" s="184">
        <v>2521</v>
      </c>
      <c r="I22" s="184">
        <v>2604</v>
      </c>
      <c r="J22" s="184">
        <v>2686</v>
      </c>
      <c r="K22" s="184">
        <v>2768</v>
      </c>
      <c r="L22" s="184">
        <v>2851</v>
      </c>
      <c r="M22" s="184">
        <v>2933</v>
      </c>
      <c r="N22" s="184">
        <v>3015</v>
      </c>
      <c r="O22" s="184">
        <v>3098</v>
      </c>
      <c r="P22" s="184">
        <v>3180</v>
      </c>
      <c r="Q22" s="184">
        <v>3262</v>
      </c>
      <c r="R22" s="184"/>
      <c r="S22" s="184"/>
      <c r="T22" s="184"/>
      <c r="U22" s="184"/>
      <c r="V22" s="184"/>
      <c r="W22" s="13">
        <f t="shared" si="1"/>
        <v>11</v>
      </c>
      <c r="Y22" t="s">
        <v>351</v>
      </c>
    </row>
    <row r="23" spans="1:25">
      <c r="A23" s="7" t="s">
        <v>26</v>
      </c>
      <c r="B23" s="182"/>
      <c r="C23" s="184"/>
      <c r="D23" s="184"/>
      <c r="E23" s="184"/>
      <c r="F23" s="184"/>
      <c r="G23" s="184">
        <v>2554</v>
      </c>
      <c r="H23" s="184">
        <v>2644</v>
      </c>
      <c r="I23" s="184">
        <v>2734</v>
      </c>
      <c r="J23" s="184">
        <v>2823</v>
      </c>
      <c r="K23" s="184">
        <v>2913</v>
      </c>
      <c r="L23" s="184">
        <v>3003</v>
      </c>
      <c r="M23" s="184">
        <v>3092</v>
      </c>
      <c r="N23" s="184">
        <v>3182</v>
      </c>
      <c r="O23" s="184">
        <v>3272</v>
      </c>
      <c r="P23" s="184">
        <v>3362</v>
      </c>
      <c r="Q23" s="184">
        <v>3451</v>
      </c>
      <c r="R23" s="184"/>
      <c r="S23" s="184"/>
      <c r="T23" s="184"/>
      <c r="U23" s="184"/>
      <c r="V23" s="184"/>
      <c r="W23" s="13">
        <f t="shared" si="1"/>
        <v>11</v>
      </c>
      <c r="Y23" t="s">
        <v>352</v>
      </c>
    </row>
    <row r="24" spans="1:25">
      <c r="A24" s="7" t="s">
        <v>27</v>
      </c>
      <c r="B24" s="182"/>
      <c r="C24" s="184"/>
      <c r="D24" s="184"/>
      <c r="E24" s="184"/>
      <c r="F24" s="184"/>
      <c r="G24" s="184">
        <v>2675</v>
      </c>
      <c r="H24" s="184">
        <v>2774</v>
      </c>
      <c r="I24" s="184">
        <v>2873</v>
      </c>
      <c r="J24" s="184">
        <v>2972</v>
      </c>
      <c r="K24" s="184">
        <v>3071</v>
      </c>
      <c r="L24" s="184">
        <v>3170</v>
      </c>
      <c r="M24" s="184">
        <v>3269</v>
      </c>
      <c r="N24" s="184">
        <v>3368</v>
      </c>
      <c r="O24" s="184">
        <v>3467</v>
      </c>
      <c r="P24" s="184">
        <v>3566</v>
      </c>
      <c r="Q24" s="184">
        <v>3665</v>
      </c>
      <c r="R24" s="184">
        <v>3764</v>
      </c>
      <c r="S24" s="184"/>
      <c r="T24" s="184"/>
      <c r="U24" s="184"/>
      <c r="V24" s="184"/>
      <c r="W24" s="13">
        <f t="shared" si="1"/>
        <v>12</v>
      </c>
      <c r="Y24" t="s">
        <v>353</v>
      </c>
    </row>
    <row r="25" spans="1:25">
      <c r="A25" s="7" t="s">
        <v>28</v>
      </c>
      <c r="B25" s="182"/>
      <c r="C25" s="184"/>
      <c r="D25" s="184"/>
      <c r="E25" s="184"/>
      <c r="F25" s="184"/>
      <c r="G25" s="184">
        <v>2889</v>
      </c>
      <c r="H25" s="184">
        <v>3013</v>
      </c>
      <c r="I25" s="184">
        <v>3137</v>
      </c>
      <c r="J25" s="184">
        <v>3261</v>
      </c>
      <c r="K25" s="184">
        <v>3385</v>
      </c>
      <c r="L25" s="184">
        <v>3509</v>
      </c>
      <c r="M25" s="184">
        <v>3633</v>
      </c>
      <c r="N25" s="184">
        <v>3757</v>
      </c>
      <c r="O25" s="184">
        <v>3881</v>
      </c>
      <c r="P25" s="184">
        <v>4006</v>
      </c>
      <c r="Q25" s="184">
        <v>4130</v>
      </c>
      <c r="R25" s="184">
        <v>4254</v>
      </c>
      <c r="S25" s="184"/>
      <c r="T25" s="184"/>
      <c r="U25" s="184"/>
      <c r="V25" s="184"/>
      <c r="W25" s="13">
        <f t="shared" si="1"/>
        <v>12</v>
      </c>
      <c r="Y25" t="s">
        <v>354</v>
      </c>
    </row>
    <row r="26" spans="1:25">
      <c r="A26" s="7" t="s">
        <v>29</v>
      </c>
      <c r="B26" s="182"/>
      <c r="C26" s="184"/>
      <c r="D26" s="184"/>
      <c r="E26" s="184"/>
      <c r="F26" s="184"/>
      <c r="G26" s="184">
        <v>3179</v>
      </c>
      <c r="H26" s="184">
        <v>3342</v>
      </c>
      <c r="I26" s="184">
        <v>3666</v>
      </c>
      <c r="J26" s="184">
        <v>3852</v>
      </c>
      <c r="K26" s="184">
        <v>4016</v>
      </c>
      <c r="L26" s="184">
        <v>4179</v>
      </c>
      <c r="M26" s="184">
        <v>4335</v>
      </c>
      <c r="N26" s="184">
        <v>4489</v>
      </c>
      <c r="O26" s="184">
        <v>4656</v>
      </c>
      <c r="P26" s="184">
        <v>4804</v>
      </c>
      <c r="Q26" s="184"/>
      <c r="R26" s="184"/>
      <c r="S26" s="184"/>
      <c r="T26" s="184"/>
      <c r="U26" s="184"/>
      <c r="V26" s="184"/>
      <c r="W26" s="13">
        <f t="shared" si="1"/>
        <v>10</v>
      </c>
      <c r="Y26" t="s">
        <v>355</v>
      </c>
    </row>
    <row r="27" spans="1:25">
      <c r="A27" s="7" t="s">
        <v>30</v>
      </c>
      <c r="B27" s="182"/>
      <c r="C27" s="184"/>
      <c r="D27" s="184"/>
      <c r="E27" s="184"/>
      <c r="F27" s="184"/>
      <c r="G27" s="184">
        <v>3179</v>
      </c>
      <c r="H27" s="184">
        <v>3498</v>
      </c>
      <c r="I27" s="184">
        <v>3666</v>
      </c>
      <c r="J27" s="184">
        <v>3852</v>
      </c>
      <c r="K27" s="184">
        <v>4016</v>
      </c>
      <c r="L27" s="184">
        <v>4179</v>
      </c>
      <c r="M27" s="184">
        <v>4335</v>
      </c>
      <c r="N27" s="184">
        <v>4489</v>
      </c>
      <c r="O27" s="184">
        <v>4656</v>
      </c>
      <c r="P27" s="184">
        <v>4804</v>
      </c>
      <c r="Q27" s="184">
        <v>4957</v>
      </c>
      <c r="R27" s="184">
        <v>5106</v>
      </c>
      <c r="S27" s="184">
        <v>5277</v>
      </c>
      <c r="T27" s="184"/>
      <c r="U27" s="184"/>
      <c r="V27" s="184"/>
      <c r="W27" s="13">
        <f t="shared" si="1"/>
        <v>13</v>
      </c>
      <c r="Y27" t="s">
        <v>356</v>
      </c>
    </row>
    <row r="28" spans="1:25">
      <c r="A28" s="7" t="s">
        <v>31</v>
      </c>
      <c r="B28" s="182"/>
      <c r="C28" s="184"/>
      <c r="D28" s="184"/>
      <c r="E28" s="184"/>
      <c r="F28" s="184"/>
      <c r="G28" s="184">
        <v>3484</v>
      </c>
      <c r="H28" s="184">
        <v>3649</v>
      </c>
      <c r="I28" s="184">
        <v>3838</v>
      </c>
      <c r="J28" s="184">
        <v>4028</v>
      </c>
      <c r="K28" s="184">
        <v>4216</v>
      </c>
      <c r="L28" s="184">
        <v>4426</v>
      </c>
      <c r="M28" s="184">
        <v>4659</v>
      </c>
      <c r="N28" s="184">
        <v>4912</v>
      </c>
      <c r="O28" s="184">
        <v>5189</v>
      </c>
      <c r="P28" s="184">
        <v>5487</v>
      </c>
      <c r="Q28" s="184">
        <v>5807</v>
      </c>
      <c r="R28" s="184">
        <v>6149</v>
      </c>
      <c r="S28" s="184"/>
      <c r="T28" s="184"/>
      <c r="U28" s="184"/>
      <c r="V28" s="184"/>
      <c r="W28" s="13">
        <f t="shared" si="1"/>
        <v>12</v>
      </c>
      <c r="Y28" t="s">
        <v>357</v>
      </c>
    </row>
    <row r="29" spans="1:25">
      <c r="A29" s="7" t="s">
        <v>32</v>
      </c>
      <c r="B29" s="182"/>
      <c r="C29" s="184"/>
      <c r="D29" s="184"/>
      <c r="E29" s="184"/>
      <c r="F29" s="184"/>
      <c r="G29" s="184">
        <v>3497</v>
      </c>
      <c r="H29" s="184">
        <v>3704</v>
      </c>
      <c r="I29" s="184">
        <v>3943</v>
      </c>
      <c r="J29" s="184">
        <v>4183</v>
      </c>
      <c r="K29" s="184">
        <v>4423</v>
      </c>
      <c r="L29" s="184">
        <v>4694</v>
      </c>
      <c r="M29" s="184">
        <v>4995</v>
      </c>
      <c r="N29" s="184">
        <v>5332</v>
      </c>
      <c r="O29" s="184">
        <v>5697</v>
      </c>
      <c r="P29" s="184">
        <v>6098</v>
      </c>
      <c r="Q29" s="184">
        <v>6528</v>
      </c>
      <c r="R29" s="184">
        <v>6992</v>
      </c>
      <c r="S29" s="184"/>
      <c r="T29" s="184"/>
      <c r="U29" s="184"/>
      <c r="V29" s="184"/>
      <c r="W29" s="13">
        <f t="shared" si="1"/>
        <v>12</v>
      </c>
      <c r="Y29" t="s">
        <v>358</v>
      </c>
    </row>
    <row r="30" spans="1:25">
      <c r="A30" s="7" t="s">
        <v>33</v>
      </c>
      <c r="B30" s="182"/>
      <c r="C30" s="184"/>
      <c r="D30" s="184"/>
      <c r="E30" s="184"/>
      <c r="F30" s="184"/>
      <c r="G30" s="184">
        <v>5441</v>
      </c>
      <c r="H30" s="184">
        <v>5630</v>
      </c>
      <c r="I30" s="184">
        <v>5820</v>
      </c>
      <c r="J30" s="184">
        <v>6009</v>
      </c>
      <c r="K30" s="184">
        <v>6197</v>
      </c>
      <c r="L30" s="184">
        <v>6388</v>
      </c>
      <c r="M30" s="184">
        <v>6576</v>
      </c>
      <c r="N30" s="184">
        <v>6765</v>
      </c>
      <c r="O30" s="184">
        <v>6954</v>
      </c>
      <c r="P30" s="184">
        <v>7143</v>
      </c>
      <c r="Q30" s="184">
        <v>7333</v>
      </c>
      <c r="R30" s="184">
        <v>7521</v>
      </c>
      <c r="S30" s="184">
        <v>7710</v>
      </c>
      <c r="T30" s="184"/>
      <c r="U30" s="184"/>
      <c r="V30" s="184"/>
      <c r="W30" s="13">
        <f t="shared" si="1"/>
        <v>13</v>
      </c>
      <c r="Y30" t="s">
        <v>359</v>
      </c>
    </row>
    <row r="31" spans="1:25">
      <c r="A31" s="7" t="s">
        <v>34</v>
      </c>
      <c r="B31" s="182"/>
      <c r="C31" s="184"/>
      <c r="D31" s="184"/>
      <c r="E31" s="184"/>
      <c r="F31" s="184"/>
      <c r="G31" s="184">
        <v>6230</v>
      </c>
      <c r="H31" s="184">
        <v>6387</v>
      </c>
      <c r="I31" s="184">
        <v>6696</v>
      </c>
      <c r="J31" s="184">
        <v>6892</v>
      </c>
      <c r="K31" s="184">
        <v>7090</v>
      </c>
      <c r="L31" s="184">
        <v>7286</v>
      </c>
      <c r="M31" s="184">
        <v>7484</v>
      </c>
      <c r="N31" s="184">
        <v>7683</v>
      </c>
      <c r="O31" s="184">
        <v>7890</v>
      </c>
      <c r="P31" s="184">
        <v>8105</v>
      </c>
      <c r="Q31" s="184">
        <v>8325</v>
      </c>
      <c r="R31" s="184"/>
      <c r="S31" s="184"/>
      <c r="T31" s="184"/>
      <c r="U31" s="184"/>
      <c r="V31" s="184"/>
      <c r="W31" s="13">
        <f t="shared" si="1"/>
        <v>11</v>
      </c>
      <c r="Y31" t="s">
        <v>360</v>
      </c>
    </row>
    <row r="32" spans="1:25">
      <c r="A32" s="7" t="s">
        <v>35</v>
      </c>
      <c r="B32" s="182"/>
      <c r="C32" s="184"/>
      <c r="D32" s="184"/>
      <c r="E32" s="184"/>
      <c r="F32" s="184"/>
      <c r="G32" s="184">
        <v>6541</v>
      </c>
      <c r="H32" s="184">
        <v>6696</v>
      </c>
      <c r="I32" s="184">
        <v>6892</v>
      </c>
      <c r="J32" s="184">
        <v>7286</v>
      </c>
      <c r="K32" s="184">
        <v>7484</v>
      </c>
      <c r="L32" s="184">
        <v>7683</v>
      </c>
      <c r="M32" s="184">
        <v>7891</v>
      </c>
      <c r="N32" s="184">
        <v>8105</v>
      </c>
      <c r="O32" s="184">
        <v>8325</v>
      </c>
      <c r="P32" s="184">
        <v>8588</v>
      </c>
      <c r="Q32" s="184">
        <v>8862</v>
      </c>
      <c r="R32" s="184">
        <v>9141</v>
      </c>
      <c r="S32" s="184"/>
      <c r="T32" s="184"/>
      <c r="U32" s="184"/>
      <c r="V32" s="184"/>
      <c r="W32" s="13">
        <f t="shared" si="1"/>
        <v>12</v>
      </c>
      <c r="Y32" t="s">
        <v>361</v>
      </c>
    </row>
    <row r="33" spans="1:25">
      <c r="A33" s="7" t="s">
        <v>36</v>
      </c>
      <c r="B33" s="183"/>
      <c r="C33" s="184"/>
      <c r="D33" s="184"/>
      <c r="E33" s="184"/>
      <c r="F33" s="184"/>
      <c r="G33" s="184">
        <v>7090</v>
      </c>
      <c r="H33" s="184">
        <v>7286</v>
      </c>
      <c r="I33" s="184">
        <v>7484</v>
      </c>
      <c r="J33" s="184">
        <v>7891</v>
      </c>
      <c r="K33" s="184">
        <v>8105</v>
      </c>
      <c r="L33" s="184">
        <v>8325</v>
      </c>
      <c r="M33" s="184">
        <v>8588</v>
      </c>
      <c r="N33" s="184">
        <v>8862</v>
      </c>
      <c r="O33" s="184">
        <v>9141</v>
      </c>
      <c r="P33" s="184">
        <v>9434</v>
      </c>
      <c r="Q33" s="184">
        <v>9732</v>
      </c>
      <c r="R33" s="184">
        <v>10041</v>
      </c>
      <c r="S33" s="184"/>
      <c r="T33" s="184"/>
      <c r="U33" s="184"/>
      <c r="V33" s="184"/>
      <c r="W33" s="13">
        <f t="shared" si="1"/>
        <v>12</v>
      </c>
      <c r="Y33" t="s">
        <v>362</v>
      </c>
    </row>
    <row r="34" spans="1:25">
      <c r="A34" s="7" t="s">
        <v>347</v>
      </c>
      <c r="B34" s="183"/>
      <c r="C34" s="184"/>
      <c r="D34" s="184"/>
      <c r="E34" s="184"/>
      <c r="F34" s="184"/>
      <c r="G34" s="184">
        <v>7683</v>
      </c>
      <c r="H34" s="184">
        <v>7890</v>
      </c>
      <c r="I34" s="184">
        <v>8105</v>
      </c>
      <c r="J34" s="184">
        <v>8589</v>
      </c>
      <c r="K34" s="184">
        <v>8862</v>
      </c>
      <c r="L34" s="184">
        <v>9141</v>
      </c>
      <c r="M34" s="184">
        <v>9434</v>
      </c>
      <c r="N34" s="184">
        <v>9731</v>
      </c>
      <c r="O34" s="184">
        <v>10041</v>
      </c>
      <c r="P34" s="184">
        <v>10362</v>
      </c>
      <c r="Q34" s="184">
        <v>10690</v>
      </c>
      <c r="R34" s="184">
        <v>11030</v>
      </c>
      <c r="S34" s="184"/>
      <c r="T34" s="184"/>
      <c r="U34" s="184"/>
      <c r="V34" s="184"/>
      <c r="W34" s="13">
        <f t="shared" si="1"/>
        <v>12</v>
      </c>
    </row>
    <row r="36" spans="1:25">
      <c r="A36" s="4"/>
      <c r="B36" s="5"/>
      <c r="C36" s="10"/>
      <c r="D36" s="10"/>
      <c r="E36" s="10"/>
      <c r="F36" s="10"/>
      <c r="G36" s="10"/>
      <c r="H36" s="10"/>
      <c r="I36" s="10"/>
      <c r="J36" s="11"/>
      <c r="K36" s="11"/>
      <c r="L36" s="11"/>
      <c r="M36" s="11"/>
      <c r="N36" s="11"/>
      <c r="O36" s="11"/>
      <c r="P36" s="11"/>
      <c r="Q36" s="11"/>
      <c r="R36" s="11"/>
      <c r="S36" s="11"/>
      <c r="T36" s="11"/>
      <c r="U36" s="11"/>
      <c r="V36" s="11"/>
    </row>
    <row r="37" spans="1:25">
      <c r="A37" s="122"/>
      <c r="B37" s="12"/>
      <c r="C37" s="123"/>
      <c r="D37" s="123"/>
      <c r="E37" s="123"/>
      <c r="F37" s="123"/>
      <c r="G37" s="123"/>
      <c r="H37" s="123"/>
      <c r="I37" s="123"/>
      <c r="J37" s="123"/>
      <c r="K37" s="123"/>
      <c r="L37" s="123"/>
      <c r="M37" s="123"/>
      <c r="N37" s="123"/>
      <c r="O37" s="123"/>
      <c r="P37" s="124"/>
      <c r="Q37" s="124"/>
      <c r="R37" s="124"/>
      <c r="S37" s="124"/>
      <c r="T37" s="124"/>
      <c r="U37" s="124"/>
      <c r="V37" s="124"/>
    </row>
    <row r="38" spans="1:25">
      <c r="A38" s="122"/>
      <c r="B38" s="12"/>
      <c r="C38" s="123"/>
      <c r="D38" s="123"/>
      <c r="E38" s="123"/>
      <c r="F38" s="123"/>
      <c r="G38" s="123"/>
      <c r="H38" s="123"/>
      <c r="I38" s="123"/>
      <c r="J38" s="123"/>
      <c r="K38" s="123"/>
      <c r="L38" s="123"/>
      <c r="M38" s="123"/>
      <c r="N38" s="123"/>
      <c r="O38" s="123"/>
      <c r="P38" s="123"/>
      <c r="Q38" s="123"/>
      <c r="R38" s="123"/>
      <c r="S38" s="123"/>
      <c r="T38" s="123"/>
      <c r="U38" s="123"/>
      <c r="V38" s="123"/>
    </row>
    <row r="39" spans="1:25">
      <c r="A39" s="122"/>
      <c r="B39" s="12"/>
      <c r="C39" s="123"/>
      <c r="D39" s="123"/>
      <c r="E39" s="123"/>
      <c r="F39" s="123"/>
      <c r="G39" s="123"/>
      <c r="H39" s="123"/>
      <c r="I39" s="123"/>
      <c r="J39" s="123"/>
      <c r="K39" s="123"/>
      <c r="L39" s="123"/>
      <c r="M39" s="123"/>
      <c r="N39" s="123"/>
      <c r="O39" s="123"/>
      <c r="P39" s="123"/>
      <c r="Q39" s="123"/>
      <c r="R39" s="123"/>
      <c r="S39" s="123"/>
      <c r="T39" s="123"/>
      <c r="U39" s="123"/>
      <c r="V39" s="123"/>
    </row>
    <row r="40" spans="1:25">
      <c r="A40" s="122"/>
      <c r="B40" s="12"/>
      <c r="C40" s="123"/>
      <c r="D40" s="123"/>
      <c r="E40" s="123"/>
      <c r="F40" s="123"/>
      <c r="G40" s="123"/>
      <c r="H40" s="123"/>
      <c r="I40" s="123"/>
      <c r="J40" s="123"/>
      <c r="K40" s="123"/>
      <c r="L40" s="123"/>
      <c r="M40" s="123"/>
      <c r="N40" s="123"/>
      <c r="O40" s="123"/>
      <c r="P40" s="123"/>
      <c r="Q40" s="123"/>
      <c r="R40" s="123"/>
      <c r="S40" s="123"/>
      <c r="T40" s="123"/>
      <c r="U40" s="123"/>
      <c r="V40" s="123"/>
    </row>
    <row r="41" spans="1:25">
      <c r="A41" s="122"/>
      <c r="B41" s="12"/>
      <c r="C41" s="123"/>
      <c r="D41" s="123"/>
      <c r="E41" s="123"/>
      <c r="F41" s="123"/>
      <c r="G41" s="123"/>
      <c r="H41" s="123"/>
      <c r="I41" s="123"/>
      <c r="J41" s="123"/>
      <c r="K41" s="123"/>
      <c r="L41" s="123"/>
      <c r="M41" s="123"/>
      <c r="N41" s="123"/>
      <c r="O41" s="123"/>
      <c r="P41" s="123"/>
      <c r="Q41" s="123"/>
      <c r="R41" s="123"/>
      <c r="S41" s="123"/>
      <c r="T41" s="123"/>
      <c r="U41" s="123"/>
      <c r="V41" s="123"/>
    </row>
    <row r="42" spans="1:25">
      <c r="A42" s="122"/>
      <c r="B42" s="12"/>
      <c r="C42" s="123"/>
      <c r="D42" s="123"/>
      <c r="E42" s="123"/>
      <c r="F42" s="123"/>
      <c r="G42" s="123"/>
      <c r="H42" s="123"/>
      <c r="I42" s="123"/>
      <c r="J42" s="123"/>
      <c r="K42" s="123"/>
      <c r="L42" s="123"/>
      <c r="M42" s="123"/>
      <c r="N42" s="123"/>
      <c r="O42" s="123"/>
      <c r="P42" s="123"/>
      <c r="Q42" s="123"/>
      <c r="R42" s="123"/>
      <c r="S42" s="123"/>
      <c r="T42" s="123"/>
      <c r="U42" s="123"/>
      <c r="V42" s="123"/>
    </row>
    <row r="43" spans="1:25">
      <c r="A43" s="122"/>
      <c r="B43" s="12"/>
      <c r="C43" s="123"/>
      <c r="D43" s="123"/>
      <c r="E43" s="123"/>
      <c r="F43" s="123"/>
      <c r="G43" s="123"/>
      <c r="H43" s="123"/>
      <c r="I43" s="123"/>
      <c r="J43" s="123"/>
      <c r="K43" s="123"/>
      <c r="L43" s="123"/>
      <c r="M43" s="123"/>
      <c r="N43" s="123"/>
      <c r="O43" s="123"/>
      <c r="P43" s="123"/>
      <c r="Q43" s="123"/>
      <c r="R43" s="123"/>
      <c r="S43" s="123"/>
      <c r="T43" s="123"/>
      <c r="U43" s="123"/>
      <c r="V43" s="123"/>
    </row>
    <row r="44" spans="1:25">
      <c r="A44" s="122"/>
      <c r="B44" s="12"/>
      <c r="C44" s="123"/>
      <c r="D44" s="123"/>
      <c r="E44" s="123"/>
      <c r="F44" s="123"/>
      <c r="G44" s="123"/>
      <c r="H44" s="123"/>
      <c r="I44" s="123"/>
      <c r="J44" s="123"/>
      <c r="K44" s="123"/>
      <c r="L44" s="123"/>
      <c r="M44" s="123"/>
      <c r="N44" s="123"/>
      <c r="O44" s="123"/>
      <c r="P44" s="123"/>
      <c r="Q44" s="123"/>
      <c r="R44" s="123"/>
      <c r="S44" s="123"/>
      <c r="T44" s="123"/>
      <c r="U44" s="123"/>
      <c r="V44" s="123"/>
    </row>
    <row r="45" spans="1:25">
      <c r="A45" s="122"/>
      <c r="B45" s="12"/>
      <c r="C45" s="123"/>
      <c r="D45" s="123"/>
      <c r="E45" s="123"/>
      <c r="F45" s="123"/>
      <c r="G45" s="123"/>
      <c r="H45" s="123"/>
      <c r="I45" s="123"/>
      <c r="J45" s="123"/>
      <c r="K45" s="123"/>
      <c r="L45" s="123"/>
      <c r="M45" s="123"/>
      <c r="N45" s="123"/>
      <c r="O45" s="123"/>
      <c r="P45" s="123"/>
      <c r="Q45" s="123"/>
      <c r="R45" s="123"/>
      <c r="S45" s="123"/>
      <c r="T45" s="123"/>
      <c r="U45" s="123"/>
      <c r="V45" s="123"/>
    </row>
    <row r="46" spans="1:25">
      <c r="A46" s="122"/>
      <c r="B46" s="12"/>
      <c r="C46" s="123"/>
      <c r="D46" s="123"/>
      <c r="E46" s="123"/>
      <c r="F46" s="123"/>
      <c r="G46" s="123"/>
      <c r="H46" s="123"/>
      <c r="I46" s="123"/>
      <c r="J46" s="123"/>
      <c r="K46" s="123"/>
      <c r="L46" s="123"/>
      <c r="M46" s="123"/>
      <c r="N46" s="123"/>
      <c r="O46" s="123"/>
      <c r="P46" s="123"/>
      <c r="Q46" s="123"/>
      <c r="R46" s="123"/>
      <c r="S46" s="123"/>
      <c r="T46" s="123"/>
      <c r="U46" s="123"/>
      <c r="V46" s="123"/>
    </row>
    <row r="47" spans="1:25">
      <c r="A47" s="122"/>
      <c r="B47" s="12"/>
      <c r="C47" s="123"/>
      <c r="D47" s="123"/>
      <c r="E47" s="123"/>
      <c r="F47" s="123"/>
      <c r="G47" s="123"/>
      <c r="H47" s="123"/>
      <c r="I47" s="123"/>
      <c r="J47" s="123"/>
      <c r="K47" s="123"/>
      <c r="L47" s="123"/>
      <c r="M47" s="123"/>
      <c r="N47" s="123"/>
      <c r="O47" s="123"/>
      <c r="P47" s="123"/>
      <c r="Q47" s="123"/>
      <c r="R47" s="123"/>
      <c r="S47" s="123"/>
      <c r="T47" s="123"/>
      <c r="U47" s="123"/>
      <c r="V47" s="123"/>
    </row>
    <row r="48" spans="1:25">
      <c r="A48" s="125"/>
      <c r="B48" s="14"/>
      <c r="C48" s="126"/>
      <c r="D48" s="126"/>
      <c r="E48" s="126"/>
      <c r="F48" s="123"/>
      <c r="G48" s="123"/>
      <c r="H48" s="123"/>
      <c r="I48" s="123"/>
      <c r="J48" s="123"/>
      <c r="K48" s="123"/>
      <c r="L48" s="124"/>
      <c r="M48" s="124"/>
      <c r="N48" s="124"/>
      <c r="O48" s="124"/>
      <c r="P48" s="124"/>
      <c r="Q48" s="124"/>
      <c r="R48" s="124"/>
      <c r="S48" s="124"/>
      <c r="T48" s="124"/>
      <c r="U48" s="124"/>
      <c r="V48" s="124"/>
    </row>
    <row r="49" spans="1:22">
      <c r="A49" s="125"/>
      <c r="B49" s="14"/>
      <c r="C49" s="126"/>
      <c r="D49" s="123"/>
      <c r="E49" s="123"/>
      <c r="F49" s="123"/>
      <c r="G49" s="123"/>
      <c r="H49" s="123"/>
      <c r="I49" s="123"/>
      <c r="J49" s="123"/>
      <c r="K49" s="124"/>
      <c r="L49" s="124"/>
      <c r="M49" s="124"/>
      <c r="N49" s="124"/>
      <c r="O49" s="124"/>
      <c r="P49" s="124"/>
      <c r="Q49" s="124"/>
      <c r="R49" s="124"/>
      <c r="S49" s="124"/>
      <c r="T49" s="124"/>
      <c r="U49" s="124"/>
      <c r="V49" s="124"/>
    </row>
    <row r="50" spans="1:22">
      <c r="A50" s="125"/>
      <c r="B50" s="14"/>
      <c r="C50" s="126"/>
      <c r="D50" s="123"/>
      <c r="E50" s="123"/>
      <c r="F50" s="123"/>
      <c r="G50" s="123"/>
      <c r="H50" s="123"/>
      <c r="I50" s="123"/>
      <c r="J50" s="124"/>
      <c r="K50" s="124"/>
      <c r="L50" s="124"/>
      <c r="M50" s="124"/>
      <c r="N50" s="124"/>
      <c r="O50" s="124"/>
      <c r="P50" s="124"/>
      <c r="Q50" s="124"/>
      <c r="R50" s="124"/>
      <c r="S50" s="124"/>
      <c r="T50" s="124"/>
      <c r="U50" s="124"/>
      <c r="V50" s="124"/>
    </row>
    <row r="51" spans="1:22">
      <c r="A51" s="122"/>
      <c r="B51" s="12"/>
      <c r="C51" s="123"/>
      <c r="D51" s="123"/>
      <c r="E51" s="123"/>
      <c r="F51" s="123"/>
      <c r="G51" s="123"/>
      <c r="H51" s="123"/>
      <c r="I51" s="123"/>
      <c r="J51" s="123"/>
      <c r="K51" s="123"/>
      <c r="L51" s="123"/>
      <c r="M51" s="123"/>
      <c r="N51" s="123"/>
      <c r="O51" s="123"/>
      <c r="P51" s="123"/>
      <c r="Q51" s="123"/>
      <c r="R51" s="124"/>
      <c r="S51" s="124"/>
      <c r="T51" s="124"/>
      <c r="U51" s="124"/>
      <c r="V51" s="124"/>
    </row>
    <row r="52" spans="1:22">
      <c r="A52" s="122"/>
      <c r="B52" s="12"/>
      <c r="C52" s="123"/>
      <c r="D52" s="123"/>
      <c r="E52" s="123"/>
      <c r="F52" s="123"/>
      <c r="G52" s="123"/>
      <c r="H52" s="123"/>
      <c r="I52" s="123"/>
      <c r="J52" s="123"/>
      <c r="K52" s="123"/>
      <c r="L52" s="123"/>
      <c r="M52" s="123"/>
      <c r="N52" s="123"/>
      <c r="O52" s="123"/>
      <c r="P52" s="123"/>
      <c r="Q52" s="123"/>
      <c r="R52" s="124"/>
      <c r="S52" s="124"/>
      <c r="T52" s="124"/>
      <c r="U52" s="124"/>
      <c r="V52" s="124"/>
    </row>
    <row r="53" spans="1:22">
      <c r="A53" s="122"/>
      <c r="B53" s="12"/>
      <c r="C53" s="123"/>
      <c r="D53" s="123"/>
      <c r="E53" s="123"/>
      <c r="F53" s="123"/>
      <c r="G53" s="123"/>
      <c r="H53" s="123"/>
      <c r="I53" s="123"/>
      <c r="J53" s="123"/>
      <c r="K53" s="123"/>
      <c r="L53" s="123"/>
      <c r="M53" s="123"/>
      <c r="N53" s="123"/>
      <c r="O53" s="123"/>
      <c r="P53" s="123"/>
      <c r="Q53" s="123"/>
      <c r="R53" s="124"/>
      <c r="S53" s="124"/>
      <c r="T53" s="124"/>
      <c r="U53" s="124"/>
      <c r="V53" s="124"/>
    </row>
    <row r="54" spans="1:22">
      <c r="A54" s="122"/>
      <c r="B54" s="12"/>
      <c r="C54" s="123"/>
      <c r="D54" s="123"/>
      <c r="E54" s="123"/>
      <c r="F54" s="123"/>
      <c r="G54" s="123"/>
      <c r="H54" s="123"/>
      <c r="I54" s="123"/>
      <c r="J54" s="123"/>
      <c r="K54" s="123"/>
      <c r="L54" s="123"/>
      <c r="M54" s="123"/>
      <c r="N54" s="123"/>
      <c r="O54" s="123"/>
      <c r="P54" s="123"/>
      <c r="Q54" s="123"/>
      <c r="R54" s="124"/>
      <c r="S54" s="124"/>
      <c r="T54" s="124"/>
      <c r="U54" s="124"/>
      <c r="V54" s="124"/>
    </row>
    <row r="55" spans="1:22">
      <c r="A55" s="122"/>
      <c r="B55" s="12"/>
      <c r="C55" s="123"/>
      <c r="D55" s="123"/>
      <c r="E55" s="123"/>
      <c r="F55" s="123"/>
      <c r="G55" s="123"/>
      <c r="H55" s="123"/>
      <c r="I55" s="123"/>
      <c r="J55" s="123"/>
      <c r="K55" s="123"/>
      <c r="L55" s="123"/>
      <c r="M55" s="123"/>
      <c r="N55" s="123"/>
      <c r="O55" s="123"/>
      <c r="P55" s="123"/>
      <c r="Q55" s="123"/>
      <c r="R55" s="124"/>
      <c r="S55" s="124"/>
      <c r="T55" s="124"/>
      <c r="U55" s="124"/>
      <c r="V55" s="124"/>
    </row>
    <row r="56" spans="1:22">
      <c r="A56" s="125"/>
      <c r="B56" s="14"/>
      <c r="C56" s="123"/>
      <c r="D56" s="127"/>
      <c r="E56" s="127"/>
      <c r="F56" s="127"/>
      <c r="G56" s="127"/>
      <c r="H56" s="127"/>
      <c r="I56" s="127"/>
      <c r="J56" s="128"/>
      <c r="K56" s="128"/>
      <c r="L56" s="128"/>
      <c r="M56" s="128"/>
      <c r="N56" s="128"/>
      <c r="O56" s="128"/>
      <c r="P56" s="128"/>
      <c r="Q56" s="128"/>
      <c r="R56" s="124"/>
      <c r="S56" s="128"/>
      <c r="T56" s="128"/>
      <c r="U56" s="128"/>
      <c r="V56" s="128"/>
    </row>
    <row r="57" spans="1:22">
      <c r="A57" s="125"/>
      <c r="B57" s="14"/>
      <c r="C57" s="123"/>
      <c r="D57" s="127"/>
      <c r="E57" s="127"/>
      <c r="F57" s="127"/>
      <c r="G57" s="127"/>
      <c r="H57" s="127"/>
      <c r="I57" s="127"/>
      <c r="J57" s="128"/>
      <c r="K57" s="128"/>
      <c r="L57" s="128"/>
      <c r="M57" s="128"/>
      <c r="N57" s="128"/>
      <c r="O57" s="128"/>
      <c r="P57" s="128"/>
      <c r="Q57" s="128"/>
      <c r="R57" s="124"/>
      <c r="S57" s="128"/>
      <c r="T57" s="128"/>
      <c r="U57" s="128"/>
      <c r="V57" s="128"/>
    </row>
    <row r="58" spans="1:22">
      <c r="A58" s="125"/>
      <c r="B58" s="15"/>
      <c r="C58" s="123"/>
      <c r="D58" s="123"/>
      <c r="E58" s="123"/>
      <c r="F58" s="123"/>
      <c r="G58" s="123"/>
      <c r="H58" s="123"/>
      <c r="I58" s="123"/>
      <c r="J58" s="123"/>
      <c r="K58" s="123"/>
      <c r="L58" s="123"/>
      <c r="M58" s="123"/>
      <c r="N58" s="123"/>
      <c r="O58" s="123"/>
      <c r="P58" s="123"/>
      <c r="Q58" s="123"/>
      <c r="R58" s="124"/>
      <c r="S58" s="124"/>
      <c r="T58" s="124"/>
      <c r="U58" s="124"/>
      <c r="V58" s="124"/>
    </row>
    <row r="59" spans="1:22">
      <c r="A59" s="125"/>
      <c r="B59" s="15"/>
      <c r="C59" s="123"/>
      <c r="D59" s="123"/>
      <c r="E59" s="123"/>
      <c r="F59" s="123"/>
      <c r="G59" s="123"/>
      <c r="H59" s="123"/>
      <c r="I59" s="123"/>
      <c r="J59" s="123"/>
      <c r="K59" s="123"/>
      <c r="L59" s="123"/>
      <c r="M59" s="123"/>
      <c r="N59" s="123"/>
      <c r="O59" s="123"/>
      <c r="P59" s="123"/>
      <c r="Q59" s="123"/>
      <c r="R59" s="124"/>
      <c r="S59" s="124"/>
      <c r="T59" s="124"/>
      <c r="U59" s="124"/>
      <c r="V59" s="124"/>
    </row>
    <row r="60" spans="1:22">
      <c r="A60" s="125"/>
      <c r="B60" s="15"/>
      <c r="C60" s="123"/>
      <c r="D60" s="123"/>
      <c r="E60" s="123"/>
      <c r="F60" s="123"/>
      <c r="G60" s="123"/>
      <c r="H60" s="123"/>
      <c r="I60" s="123"/>
      <c r="J60" s="123"/>
      <c r="K60" s="123"/>
      <c r="L60" s="123"/>
      <c r="M60" s="123"/>
      <c r="N60" s="123"/>
      <c r="O60" s="123"/>
      <c r="P60" s="123"/>
      <c r="Q60" s="123"/>
      <c r="R60" s="124"/>
      <c r="S60" s="124"/>
      <c r="T60" s="124"/>
      <c r="U60" s="124"/>
      <c r="V60" s="124"/>
    </row>
    <row r="61" spans="1:22">
      <c r="A61" s="125"/>
      <c r="B61" s="15"/>
      <c r="C61" s="123"/>
      <c r="D61" s="123"/>
      <c r="E61" s="123"/>
      <c r="F61" s="123"/>
      <c r="G61" s="123"/>
      <c r="H61" s="123"/>
      <c r="I61" s="123"/>
      <c r="J61" s="123"/>
      <c r="K61" s="123"/>
      <c r="L61" s="123"/>
      <c r="M61" s="123"/>
      <c r="N61" s="123"/>
      <c r="O61" s="123"/>
      <c r="P61" s="123"/>
      <c r="Q61" s="123"/>
      <c r="R61" s="124"/>
      <c r="S61" s="124"/>
      <c r="T61" s="124"/>
      <c r="U61" s="124"/>
      <c r="V61" s="124"/>
    </row>
    <row r="62" spans="1:22">
      <c r="A62" s="125"/>
      <c r="B62" s="15"/>
      <c r="C62" s="123"/>
      <c r="D62" s="123"/>
      <c r="E62" s="123"/>
      <c r="F62" s="123"/>
      <c r="G62" s="123"/>
      <c r="H62" s="123"/>
      <c r="I62" s="123"/>
      <c r="J62" s="123"/>
      <c r="K62" s="123"/>
      <c r="L62" s="123"/>
      <c r="M62" s="123"/>
      <c r="N62" s="123"/>
      <c r="O62" s="123"/>
      <c r="P62" s="123"/>
      <c r="Q62" s="123"/>
      <c r="R62" s="124"/>
      <c r="S62" s="124"/>
      <c r="T62" s="124"/>
      <c r="U62" s="124"/>
      <c r="V62" s="124"/>
    </row>
    <row r="63" spans="1:22">
      <c r="A63" s="125"/>
      <c r="B63" s="14"/>
      <c r="C63" s="126"/>
      <c r="D63" s="123"/>
      <c r="E63" s="123"/>
      <c r="F63" s="123"/>
      <c r="G63" s="123"/>
      <c r="H63" s="123"/>
      <c r="I63" s="123"/>
      <c r="J63" s="124"/>
      <c r="K63" s="124"/>
      <c r="L63" s="124"/>
      <c r="M63" s="124"/>
      <c r="N63" s="124"/>
      <c r="O63" s="124"/>
      <c r="P63" s="124"/>
      <c r="Q63" s="124"/>
      <c r="R63" s="124"/>
      <c r="S63" s="124"/>
      <c r="T63" s="124"/>
      <c r="U63" s="124"/>
      <c r="V63" s="124"/>
    </row>
    <row r="64" spans="1:22">
      <c r="A64" s="125"/>
      <c r="B64" s="14"/>
      <c r="C64" s="123"/>
      <c r="D64" s="123"/>
      <c r="E64" s="123"/>
      <c r="F64" s="123"/>
      <c r="G64" s="123"/>
      <c r="H64" s="123"/>
      <c r="I64" s="123"/>
      <c r="J64" s="123"/>
      <c r="K64" s="123"/>
      <c r="L64" s="123"/>
      <c r="M64" s="123"/>
      <c r="N64" s="123"/>
      <c r="O64" s="123"/>
      <c r="P64" s="123"/>
      <c r="Q64" s="123"/>
      <c r="R64" s="123"/>
      <c r="S64" s="123"/>
      <c r="T64" s="123"/>
      <c r="U64" s="124"/>
      <c r="V64" s="124"/>
    </row>
    <row r="65" spans="1:22">
      <c r="A65" s="125"/>
      <c r="B65" s="14"/>
      <c r="C65" s="123"/>
      <c r="D65" s="123"/>
      <c r="E65" s="123"/>
      <c r="F65" s="123"/>
      <c r="G65" s="123"/>
      <c r="H65" s="123"/>
      <c r="I65" s="123"/>
      <c r="J65" s="123"/>
      <c r="K65" s="123"/>
      <c r="L65" s="123"/>
      <c r="M65" s="123"/>
      <c r="N65" s="123"/>
      <c r="O65" s="123"/>
      <c r="P65" s="123"/>
      <c r="Q65" s="123"/>
      <c r="R65" s="123"/>
      <c r="S65" s="123"/>
      <c r="T65" s="123"/>
      <c r="U65" s="124"/>
      <c r="V65" s="124"/>
    </row>
    <row r="66" spans="1:22">
      <c r="A66" s="125"/>
      <c r="B66" s="14"/>
      <c r="C66" s="123"/>
      <c r="D66" s="123"/>
      <c r="E66" s="123"/>
      <c r="F66" s="123"/>
      <c r="G66" s="123"/>
      <c r="H66" s="123"/>
      <c r="I66" s="123"/>
      <c r="J66" s="123"/>
      <c r="K66" s="123"/>
      <c r="L66" s="123"/>
      <c r="M66" s="123"/>
      <c r="N66" s="123"/>
      <c r="O66" s="123"/>
      <c r="P66" s="123"/>
      <c r="Q66" s="123"/>
      <c r="R66" s="123"/>
      <c r="S66" s="123"/>
      <c r="T66" s="123"/>
      <c r="U66" s="124"/>
      <c r="V66" s="124"/>
    </row>
    <row r="67" spans="1:22">
      <c r="A67" s="125"/>
      <c r="B67" s="14"/>
      <c r="C67" s="123"/>
      <c r="D67" s="123"/>
      <c r="E67" s="123"/>
      <c r="F67" s="123"/>
      <c r="G67" s="123"/>
      <c r="H67" s="123"/>
      <c r="I67" s="123"/>
      <c r="J67" s="123"/>
      <c r="K67" s="123"/>
      <c r="L67" s="123"/>
      <c r="M67" s="123"/>
      <c r="N67" s="123"/>
      <c r="O67" s="123"/>
      <c r="P67" s="123"/>
      <c r="Q67" s="123"/>
      <c r="R67" s="123"/>
      <c r="S67" s="123"/>
      <c r="T67" s="123"/>
      <c r="U67" s="124"/>
      <c r="V67" s="124"/>
    </row>
    <row r="68" spans="1:22">
      <c r="A68" s="125"/>
      <c r="B68" s="14"/>
      <c r="C68" s="123"/>
      <c r="D68" s="123"/>
      <c r="E68" s="123"/>
      <c r="F68" s="123"/>
      <c r="G68" s="123"/>
      <c r="H68" s="123"/>
      <c r="I68" s="123"/>
      <c r="J68" s="123"/>
      <c r="K68" s="123"/>
      <c r="L68" s="123"/>
      <c r="M68" s="123"/>
      <c r="N68" s="123"/>
      <c r="O68" s="123"/>
      <c r="P68" s="123"/>
      <c r="Q68" s="123"/>
      <c r="R68" s="123"/>
      <c r="S68" s="123"/>
      <c r="T68" s="123"/>
      <c r="U68" s="124"/>
      <c r="V68" s="124"/>
    </row>
    <row r="69" spans="1:22">
      <c r="A69" s="125"/>
      <c r="B69" s="6"/>
      <c r="C69" s="123"/>
      <c r="D69" s="123"/>
      <c r="E69" s="123"/>
      <c r="F69" s="123"/>
      <c r="G69" s="123"/>
      <c r="H69" s="123"/>
      <c r="I69" s="123"/>
      <c r="J69" s="123"/>
      <c r="K69" s="123"/>
      <c r="L69" s="123"/>
      <c r="M69" s="123"/>
      <c r="N69" s="123"/>
      <c r="O69" s="123"/>
      <c r="P69" s="123"/>
      <c r="Q69" s="123"/>
      <c r="R69" s="123"/>
      <c r="S69" s="123"/>
      <c r="T69" s="123"/>
      <c r="U69" s="129"/>
      <c r="V69" s="129"/>
    </row>
    <row r="70" spans="1:22">
      <c r="A70" s="125"/>
      <c r="B70" s="6"/>
      <c r="C70" s="123"/>
      <c r="D70" s="123"/>
      <c r="E70" s="123"/>
      <c r="F70" s="123"/>
      <c r="G70" s="123"/>
      <c r="H70" s="123"/>
      <c r="I70" s="123"/>
      <c r="J70" s="123"/>
      <c r="K70" s="123"/>
      <c r="L70" s="123"/>
      <c r="M70" s="123"/>
      <c r="N70" s="123"/>
      <c r="O70" s="123"/>
      <c r="P70" s="123"/>
      <c r="Q70" s="123"/>
      <c r="R70" s="123"/>
      <c r="S70" s="123"/>
      <c r="T70" s="123"/>
      <c r="U70" s="129"/>
      <c r="V70" s="129"/>
    </row>
    <row r="71" spans="1:22">
      <c r="A71" s="125"/>
      <c r="B71" s="14"/>
      <c r="C71" s="126"/>
      <c r="D71" s="123"/>
      <c r="E71" s="123"/>
      <c r="F71" s="123"/>
      <c r="G71" s="123"/>
      <c r="H71" s="123"/>
      <c r="I71" s="123"/>
      <c r="J71" s="123"/>
      <c r="K71" s="123"/>
      <c r="L71" s="124"/>
      <c r="M71" s="124"/>
      <c r="N71" s="124"/>
      <c r="O71" s="124"/>
      <c r="P71" s="124"/>
      <c r="Q71" s="124"/>
      <c r="R71" s="124"/>
      <c r="S71" s="124"/>
      <c r="T71" s="124"/>
      <c r="U71" s="124"/>
      <c r="V71" s="124"/>
    </row>
    <row r="72" spans="1:22">
      <c r="A72" s="125"/>
      <c r="B72" s="14"/>
      <c r="C72" s="126"/>
      <c r="D72" s="123"/>
      <c r="E72" s="123"/>
      <c r="F72" s="123"/>
      <c r="G72" s="123"/>
      <c r="H72" s="123"/>
      <c r="I72" s="123"/>
      <c r="J72" s="123"/>
      <c r="K72" s="123"/>
      <c r="L72" s="124"/>
      <c r="M72" s="124"/>
      <c r="N72" s="124"/>
      <c r="O72" s="124"/>
      <c r="P72" s="124"/>
      <c r="Q72" s="124"/>
      <c r="R72" s="124"/>
      <c r="S72" s="124"/>
      <c r="T72" s="124"/>
      <c r="U72" s="124"/>
      <c r="V72" s="124"/>
    </row>
    <row r="73" spans="1:22">
      <c r="A73" s="125"/>
      <c r="B73" s="14"/>
      <c r="C73" s="123"/>
      <c r="D73" s="123"/>
      <c r="E73" s="123"/>
      <c r="F73" s="123"/>
      <c r="G73" s="123"/>
      <c r="H73" s="123"/>
      <c r="I73" s="123"/>
      <c r="J73" s="123"/>
      <c r="K73" s="123"/>
      <c r="L73" s="123"/>
      <c r="M73" s="123"/>
      <c r="N73" s="123"/>
      <c r="O73" s="123"/>
      <c r="P73" s="124"/>
      <c r="Q73" s="124"/>
      <c r="R73" s="124"/>
      <c r="S73" s="124"/>
      <c r="T73" s="124"/>
      <c r="U73" s="124"/>
      <c r="V73" s="124"/>
    </row>
    <row r="74" spans="1:22">
      <c r="A74" s="125"/>
      <c r="B74" s="14"/>
      <c r="C74" s="123"/>
      <c r="D74" s="123"/>
      <c r="E74" s="123"/>
      <c r="F74" s="123"/>
      <c r="G74" s="123"/>
      <c r="H74" s="123"/>
      <c r="I74" s="123"/>
      <c r="J74" s="123"/>
      <c r="K74" s="123"/>
      <c r="L74" s="123"/>
      <c r="M74" s="123"/>
      <c r="N74" s="123"/>
      <c r="O74" s="123"/>
      <c r="P74" s="124"/>
      <c r="Q74" s="124"/>
      <c r="R74" s="124"/>
      <c r="S74" s="124"/>
      <c r="T74" s="124"/>
      <c r="U74" s="124"/>
      <c r="V74" s="124"/>
    </row>
    <row r="75" spans="1:22">
      <c r="A75" s="125"/>
      <c r="B75" s="14"/>
      <c r="C75" s="123"/>
      <c r="D75" s="123"/>
      <c r="E75" s="123"/>
      <c r="F75" s="123"/>
      <c r="G75" s="123"/>
      <c r="H75" s="123"/>
      <c r="I75" s="123"/>
      <c r="J75" s="123"/>
      <c r="K75" s="123"/>
      <c r="L75" s="123"/>
      <c r="M75" s="123"/>
      <c r="N75" s="123"/>
      <c r="O75" s="123"/>
      <c r="P75" s="124"/>
      <c r="Q75" s="124"/>
      <c r="R75" s="124"/>
      <c r="S75" s="124"/>
      <c r="T75" s="124"/>
      <c r="U75" s="124"/>
      <c r="V75" s="124"/>
    </row>
    <row r="76" spans="1:22">
      <c r="A76" s="125"/>
      <c r="B76" s="14"/>
      <c r="C76" s="123"/>
      <c r="D76" s="123"/>
      <c r="E76" s="123"/>
      <c r="F76" s="123"/>
      <c r="G76" s="123"/>
      <c r="H76" s="123"/>
      <c r="I76" s="123"/>
      <c r="J76" s="123"/>
      <c r="K76" s="123"/>
      <c r="L76" s="123"/>
      <c r="M76" s="123"/>
      <c r="N76" s="123"/>
      <c r="O76" s="123"/>
      <c r="P76" s="124"/>
      <c r="Q76" s="124"/>
      <c r="R76" s="124"/>
      <c r="S76" s="124"/>
      <c r="T76" s="124"/>
      <c r="U76" s="124"/>
      <c r="V76" s="124"/>
    </row>
    <row r="77" spans="1:22">
      <c r="A77" s="125"/>
      <c r="B77" s="14"/>
      <c r="C77" s="123"/>
      <c r="D77" s="123"/>
      <c r="E77" s="123"/>
      <c r="F77" s="123"/>
      <c r="G77" s="123"/>
      <c r="H77" s="123"/>
      <c r="I77" s="123"/>
      <c r="J77" s="123"/>
      <c r="K77" s="123"/>
      <c r="L77" s="123"/>
      <c r="M77" s="123"/>
      <c r="N77" s="123"/>
      <c r="O77" s="123"/>
      <c r="P77" s="124"/>
      <c r="Q77" s="124"/>
      <c r="R77" s="124"/>
      <c r="S77" s="124"/>
      <c r="T77" s="124"/>
      <c r="U77" s="124"/>
      <c r="V77" s="124"/>
    </row>
    <row r="78" spans="1:22">
      <c r="A78" s="125"/>
      <c r="B78" s="14"/>
      <c r="C78" s="123"/>
      <c r="D78" s="123"/>
      <c r="E78" s="123"/>
      <c r="F78" s="123"/>
      <c r="G78" s="123"/>
      <c r="H78" s="123"/>
      <c r="I78" s="123"/>
      <c r="J78" s="123"/>
      <c r="K78" s="123"/>
      <c r="L78" s="123"/>
      <c r="M78" s="123"/>
      <c r="N78" s="123"/>
      <c r="O78" s="123"/>
      <c r="P78" s="124"/>
      <c r="Q78" s="124"/>
      <c r="R78" s="124"/>
      <c r="S78" s="124"/>
      <c r="T78" s="124"/>
      <c r="U78" s="124"/>
      <c r="V78" s="124"/>
    </row>
  </sheetData>
  <sheetProtection algorithmName="SHA-512" hashValue="MRa5uZiV9JHsv5CBWb3H6P+N4B4KflyG8jh1cR+fqohUb8QAzu3hnJUELvoONkpJuxCV7pEsOml0E9Zhm5NI3A==" saltValue="bdcRIhJ24nNX8tdlcekx/w==" spinCount="100000" sheet="1" objects="1" scenarios="1"/>
  <sortState xmlns:xlrd2="http://schemas.microsoft.com/office/spreadsheetml/2017/richdata2" ref="A4:W40">
    <sortCondition ref="A4:A40"/>
  </sortState>
  <pageMargins left="0.70866141732283472" right="0.70866141732283472" top="0.74803149606299213" bottom="0.74803149606299213" header="0.31496062992125984" footer="0.31496062992125984"/>
  <pageSetup paperSize="9"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747194-0BA1-43DD-9A9A-D1BEE7149654}">
  <ds:schemaRefs>
    <ds:schemaRef ds:uri="http://schemas.microsoft.com/sharepoint/v3/contenttype/forms"/>
  </ds:schemaRefs>
</ds:datastoreItem>
</file>

<file path=customXml/itemProps2.xml><?xml version="1.0" encoding="utf-8"?>
<ds:datastoreItem xmlns:ds="http://schemas.openxmlformats.org/officeDocument/2006/customXml" ds:itemID="{280075FB-4283-4EE5-9D74-38BF9BACC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BDB07C-21B6-44EE-B5D8-41E1963F4CDD}">
  <ds:schemaRefs>
    <ds:schemaRef ds:uri="http://purl.org/dc/terms/"/>
    <ds:schemaRef ds:uri="3253d3d5-7728-4470-a8ad-dee6923a3a70"/>
    <ds:schemaRef ds:uri="http://schemas.microsoft.com/office/2006/metadata/propertie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b7d7a484-9eba-4d50-9929-c9c44a97b4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77</vt:i4>
      </vt:variant>
    </vt:vector>
  </HeadingPairs>
  <TitlesOfParts>
    <vt:vector size="86" baseType="lpstr">
      <vt:lpstr>Introductie</vt:lpstr>
      <vt:lpstr>Toelichting PO</vt:lpstr>
      <vt:lpstr>Salarisberekening PO</vt:lpstr>
      <vt:lpstr>Toelichting VO</vt:lpstr>
      <vt:lpstr>Salarisberekening VO</vt:lpstr>
      <vt:lpstr>Loonbelasting tabel</vt:lpstr>
      <vt:lpstr>Pensioen</vt:lpstr>
      <vt:lpstr>Salaristabel VO</vt:lpstr>
      <vt:lpstr>Salaristabel PO</vt:lpstr>
      <vt:lpstr>A_10</vt:lpstr>
      <vt:lpstr>A_11</vt:lpstr>
      <vt:lpstr>A_12</vt:lpstr>
      <vt:lpstr>A_13</vt:lpstr>
      <vt:lpstr>Introductie!Afdrukbereik</vt:lpstr>
      <vt:lpstr>'Salarisberekening PO'!Afdrukbereik</vt:lpstr>
      <vt:lpstr>'Salarisberekening VO'!Afdrukbereik</vt:lpstr>
      <vt:lpstr>'Salaristabel PO'!Afdrukbereik</vt:lpstr>
      <vt:lpstr>'Salaristabel VO'!Afdrukbereik</vt:lpstr>
      <vt:lpstr>'Toelichting VO'!Afdrukbereik</vt:lpstr>
      <vt:lpstr>'Salaristabel PO'!Afdruktitels</vt:lpstr>
      <vt:lpstr>'Salaristabel VO'!Afdruktitels</vt:lpstr>
      <vt:lpstr>D_11</vt:lpstr>
      <vt:lpstr>D_12</vt:lpstr>
      <vt:lpstr>D_13</vt:lpstr>
      <vt:lpstr>D_14</vt:lpstr>
      <vt:lpstr>D_15</vt:lpstr>
      <vt:lpstr>HOS_overgangsrecht_S10</vt:lpstr>
      <vt:lpstr>HOS_overgangsrecht_S11</vt:lpstr>
      <vt:lpstr>HOS_overgangsrecht_S12</vt:lpstr>
      <vt:lpstr>HOS_overgangsrecht_S13</vt:lpstr>
      <vt:lpstr>HOS_overgangsrecht_S14</vt:lpstr>
      <vt:lpstr>HOS_overgangsrecht_S15</vt:lpstr>
      <vt:lpstr>HOS_overgangsrecht_S16</vt:lpstr>
      <vt:lpstr>HOS_overgangsrecht_S17</vt:lpstr>
      <vt:lpstr>HOS_overgangsrecht_S18</vt:lpstr>
      <vt:lpstr>LB</vt:lpstr>
      <vt:lpstr>LC</vt:lpstr>
      <vt:lpstr>LD</vt:lpstr>
      <vt:lpstr>LE</vt:lpstr>
      <vt:lpstr>LIO</vt:lpstr>
      <vt:lpstr>LIOb_VO</vt:lpstr>
      <vt:lpstr>nieuw</vt:lpstr>
      <vt:lpstr>Schaal_1</vt:lpstr>
      <vt:lpstr>Schaal_1_VO</vt:lpstr>
      <vt:lpstr>Schaal_10</vt:lpstr>
      <vt:lpstr>Schaal_10_VO</vt:lpstr>
      <vt:lpstr>Schaal_11</vt:lpstr>
      <vt:lpstr>Schaal_11_VO</vt:lpstr>
      <vt:lpstr>Schaal_12</vt:lpstr>
      <vt:lpstr>Schaal_12_VO</vt:lpstr>
      <vt:lpstr>Schaal_13</vt:lpstr>
      <vt:lpstr>Schaal_13_VO</vt:lpstr>
      <vt:lpstr>Schaal_14</vt:lpstr>
      <vt:lpstr>Schaal_14_VO</vt:lpstr>
      <vt:lpstr>Schaal_15</vt:lpstr>
      <vt:lpstr>Schaal_15_VO</vt:lpstr>
      <vt:lpstr>Schaal_16</vt:lpstr>
      <vt:lpstr>Schaal_16_VO</vt:lpstr>
      <vt:lpstr>Schaal_17</vt:lpstr>
      <vt:lpstr>Schaal_17_VO</vt:lpstr>
      <vt:lpstr>Schaal_2</vt:lpstr>
      <vt:lpstr>Schaal_2_VO</vt:lpstr>
      <vt:lpstr>Schaal_3</vt:lpstr>
      <vt:lpstr>Schaal_3_VO</vt:lpstr>
      <vt:lpstr>Schaal_4</vt:lpstr>
      <vt:lpstr>Schaal_4_VO</vt:lpstr>
      <vt:lpstr>Schaal_5</vt:lpstr>
      <vt:lpstr>Schaal_5_VO</vt:lpstr>
      <vt:lpstr>Schaal_6</vt:lpstr>
      <vt:lpstr>Schaal_6_VO</vt:lpstr>
      <vt:lpstr>Schaal_7</vt:lpstr>
      <vt:lpstr>Schaal_7_VO</vt:lpstr>
      <vt:lpstr>Schaal_8</vt:lpstr>
      <vt:lpstr>Schaal_8_VO</vt:lpstr>
      <vt:lpstr>Schaal_9</vt:lpstr>
      <vt:lpstr>Schaal_9_VO</vt:lpstr>
      <vt:lpstr>Schaal_ID1</vt:lpstr>
      <vt:lpstr>Schaal_ID2</vt:lpstr>
      <vt:lpstr>Schaal_ID3</vt:lpstr>
      <vt:lpstr>Schaal_LB_VO</vt:lpstr>
      <vt:lpstr>Schaal_LC_VO</vt:lpstr>
      <vt:lpstr>Schaal_LD_VO</vt:lpstr>
      <vt:lpstr>Schaal_LE_VO</vt:lpstr>
      <vt:lpstr>'Salarisberekening VO'!schalen</vt:lpstr>
      <vt:lpstr>schalen</vt:lpstr>
      <vt:lpstr>Schalen_VO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de Vette</dc:creator>
  <cp:lastModifiedBy>Peter de Vette</cp:lastModifiedBy>
  <cp:lastPrinted>2023-03-21T16:12:34Z</cp:lastPrinted>
  <dcterms:created xsi:type="dcterms:W3CDTF">2016-02-27T16:36:19Z</dcterms:created>
  <dcterms:modified xsi:type="dcterms:W3CDTF">2025-01-27T14:19:10Z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182200</vt:r8>
  </property>
  <property fmtid="{D5CDD505-2E9C-101B-9397-08002B2CF9AE}" pid="4" name="MediaServiceImageTags">
    <vt:lpwstr/>
  </property>
</Properties>
</file>