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updateLinks="never"/>
  <mc:AlternateContent xmlns:mc="http://schemas.openxmlformats.org/markup-compatibility/2006">
    <mc:Choice Requires="x15">
      <x15ac:absPath xmlns:x15ac="http://schemas.microsoft.com/office/spreadsheetml/2010/11/ac" url="https://dyade365-my.sharepoint.com/personal/peter_de_vette_dyade_nl/Documents/"/>
    </mc:Choice>
  </mc:AlternateContent>
  <xr:revisionPtr revIDLastSave="0" documentId="8_{F7E20000-CB8E-401B-9886-B0A3971E1681}" xr6:coauthVersionLast="47" xr6:coauthVersionMax="47" xr10:uidLastSave="{00000000-0000-0000-0000-000000000000}"/>
  <workbookProtection workbookAlgorithmName="SHA-512" workbookHashValue="tV+R6YSCktpwLI7vnDyGkPsL6vD0vVcTOaN0TmZyFBoBX2EvmPZPw5dRB2DYwDlZH3yErm45ccpQ8q9BKALTZQ==" workbookSaltValue="sVp4/+9Rr551fU5ZasrY/A==" workbookSpinCount="100000" lockStructure="1"/>
  <bookViews>
    <workbookView xWindow="-120" yWindow="-120" windowWidth="29040" windowHeight="15720" xr2:uid="{00000000-000D-0000-FFFF-FFFF00000000}"/>
  </bookViews>
  <sheets>
    <sheet name="Loonkosten" sheetId="5" r:id="rId1"/>
    <sheet name="premies ed." sheetId="3" state="hidden" r:id="rId2"/>
    <sheet name="Specificatie loonkosten" sheetId="6" r:id="rId3"/>
    <sheet name="Salaristabel VO" sheetId="1" state="hidden" r:id="rId4"/>
    <sheet name="Wijzigingen" sheetId="2" r:id="rId5"/>
  </sheets>
  <definedNames>
    <definedName name="HOS_S10">'premies ed.'!$AM$2:$AM$4</definedName>
    <definedName name="HOS_S11">'premies ed.'!$AN$2:$AN$5</definedName>
    <definedName name="HOS_S12">'premies ed.'!$AO$2:$AO$7</definedName>
    <definedName name="HOS_S13">'premies ed.'!$AP$2:$AP$4</definedName>
    <definedName name="HOS_S14">'premies ed.'!$AQ$2:$AQ$4</definedName>
    <definedName name="HOS_S15">'premies ed.'!$AR$2:$AR$4</definedName>
    <definedName name="HOS_S16">'premies ed.'!$AS$2:$AS$4</definedName>
    <definedName name="HOS_S17">'premies ed.'!$AT$2:$AT$4</definedName>
    <definedName name="HOS_S18">'premies ed.'!$AU$2:$AU$4</definedName>
    <definedName name="ID_1">'premies ed.'!$N$2:$N$8</definedName>
    <definedName name="ID_2">'premies ed.'!$O$2:$O$9</definedName>
    <definedName name="ID_3">'premies ed.'!$P$2:$P$10</definedName>
    <definedName name="LB">'premies ed.'!$Q$2:$Q$13</definedName>
    <definedName name="LC">'premies ed.'!$R$2:$R$13</definedName>
    <definedName name="LD">'premies ed.'!$S$2:$S$13</definedName>
    <definedName name="LE">'premies ed.'!$T$2:$T$13</definedName>
    <definedName name="LIO">'premies ed.'!$U$2</definedName>
    <definedName name="schaal">'premies ed.'!$M$2:$M$35</definedName>
    <definedName name="Schaal_1">'premies ed.'!$V$2:$V$8</definedName>
    <definedName name="Schaal_10">'premies ed.'!$AE$2:$AE$14</definedName>
    <definedName name="Schaal_11">'premies ed.'!$AF$2:$AF$13</definedName>
    <definedName name="Schaal_12">'premies ed.'!$AG$2:$AG$13</definedName>
    <definedName name="Schaal_13">'premies ed.'!$AH$2:$AH$14</definedName>
    <definedName name="Schaal_14">'premies ed.'!$AI$2:$AI$12</definedName>
    <definedName name="Schaal_15">'premies ed.'!$AJ$2:$AJ$13</definedName>
    <definedName name="Schaal_16">'premies ed.'!$AK$2:$AK$13</definedName>
    <definedName name="Schaal_17">'premies ed.'!$AL$2:$AL$13</definedName>
    <definedName name="Schaal_2">'premies ed.'!$W$2:$W$9</definedName>
    <definedName name="Schaal_3">'premies ed.'!$X$2:$X$10</definedName>
    <definedName name="Schaal_4">'premies ed.'!$Y$2:$Y$12</definedName>
    <definedName name="Schaal_5">'premies ed.'!$Z$2:$Z$12</definedName>
    <definedName name="Schaal_6">'premies ed.'!$AA$2:$AA$12</definedName>
    <definedName name="Schaal_7">'premies ed.'!$AB$2:$AB$13</definedName>
    <definedName name="Schaal_8">'premies ed.'!$AC$2:$AC$13</definedName>
    <definedName name="Schaal_9">'premies ed.'!$AD$2:$AD$11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5" l="1"/>
  <c r="D13" i="3"/>
  <c r="J21" i="3"/>
  <c r="J22" i="3"/>
  <c r="J20" i="3"/>
  <c r="H10" i="3"/>
  <c r="J26" i="3" s="1"/>
  <c r="J36" i="3"/>
  <c r="J37" i="3"/>
  <c r="J38" i="3"/>
  <c r="J39" i="3"/>
  <c r="J40" i="3"/>
  <c r="J41" i="3"/>
  <c r="J42" i="3"/>
  <c r="J27" i="3"/>
  <c r="G5" i="6"/>
  <c r="G37" i="6"/>
  <c r="G36" i="6"/>
  <c r="G35" i="6"/>
  <c r="G34" i="6"/>
  <c r="G33" i="6"/>
  <c r="G29" i="6"/>
  <c r="G28" i="6"/>
  <c r="G27" i="6"/>
  <c r="G4" i="6"/>
  <c r="G3" i="6"/>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T6" i="1"/>
  <c r="S6" i="1"/>
  <c r="T5" i="1"/>
  <c r="S5" i="1"/>
  <c r="T4" i="1"/>
  <c r="S4" i="1"/>
  <c r="J29" i="3" l="1"/>
  <c r="J28" i="3"/>
  <c r="J35" i="3"/>
  <c r="J34" i="3"/>
  <c r="J33" i="3"/>
  <c r="J32" i="3"/>
  <c r="J31" i="3"/>
  <c r="J30" i="3"/>
  <c r="J43" i="3"/>
  <c r="J25" i="3"/>
  <c r="J24" i="3"/>
  <c r="J11" i="3"/>
  <c r="J14" i="3"/>
  <c r="J15" i="3"/>
  <c r="J16" i="3"/>
  <c r="J12" i="3"/>
  <c r="J13" i="3"/>
  <c r="J17" i="3"/>
  <c r="J18" i="3"/>
  <c r="J23" i="3"/>
  <c r="J19" i="3"/>
  <c r="J3" i="3" l="1"/>
  <c r="D16" i="3"/>
  <c r="G14" i="6" s="1"/>
  <c r="J6" i="3" l="1"/>
  <c r="L1" i="3" l="1"/>
  <c r="J45" i="3" s="1"/>
  <c r="G12" i="6" s="1"/>
  <c r="C36" i="3"/>
  <c r="J4" i="3" l="1"/>
  <c r="J5" i="3"/>
  <c r="D15" i="3" l="1"/>
  <c r="J7" i="3"/>
  <c r="G13" i="6" s="1"/>
  <c r="C9" i="5" l="1"/>
  <c r="F9" i="3" s="1"/>
  <c r="G9" i="6" s="1"/>
  <c r="E9" i="3" l="1"/>
  <c r="D8" i="3"/>
  <c r="E16" i="3" l="1"/>
  <c r="D10" i="3" s="1"/>
  <c r="G10" i="6" s="1"/>
  <c r="G8" i="6"/>
  <c r="D11" i="3" l="1"/>
  <c r="D19" i="3" s="1"/>
  <c r="G26" i="6" s="1"/>
  <c r="E21" i="3" l="1"/>
  <c r="E20" i="3"/>
  <c r="E24" i="3" s="1"/>
  <c r="G11" i="6"/>
  <c r="G15" i="6" s="1"/>
  <c r="F23" i="3" l="1"/>
  <c r="G18" i="6" s="1"/>
  <c r="F24" i="3"/>
  <c r="G19" i="6" s="1"/>
  <c r="E23" i="3"/>
  <c r="E28" i="3" s="1"/>
  <c r="F26" i="3" l="1"/>
  <c r="G20" i="6" s="1"/>
  <c r="G30" i="6"/>
  <c r="F32" i="3"/>
  <c r="G22" i="6" s="1"/>
  <c r="F31" i="3"/>
  <c r="G21" i="6" s="1"/>
  <c r="G23" i="6" l="1"/>
  <c r="F33" i="3"/>
  <c r="C13" i="5" s="1"/>
  <c r="C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Herman Jacobs</author>
  </authors>
  <commentList>
    <comment ref="C7" authorId="0" shapeId="0" xr:uid="{00000000-0006-0000-0000-000001000000}">
      <text>
        <r>
          <rPr>
            <b/>
            <sz val="9"/>
            <color indexed="81"/>
            <rFont val="Tahoma"/>
            <family val="2"/>
          </rPr>
          <t xml:space="preserve">Uitlooptoeslag is alleen mogelijk voor de schalen LB, LC en LD
</t>
        </r>
        <r>
          <rPr>
            <sz val="9"/>
            <color indexed="81"/>
            <rFont val="Tahoma"/>
            <family val="2"/>
          </rPr>
          <t xml:space="preserve">
</t>
        </r>
      </text>
    </comment>
  </commentList>
</comments>
</file>

<file path=xl/sharedStrings.xml><?xml version="1.0" encoding="utf-8"?>
<sst xmlns="http://schemas.openxmlformats.org/spreadsheetml/2006/main" count="444" uniqueCount="280">
  <si>
    <t>Salaristabel</t>
  </si>
  <si>
    <t>salaristabellen</t>
  </si>
  <si>
    <t>schaal / regel</t>
  </si>
  <si>
    <t>regels</t>
  </si>
  <si>
    <t>versie</t>
  </si>
  <si>
    <t>datum</t>
  </si>
  <si>
    <t>wie</t>
  </si>
  <si>
    <t>wijziging</t>
  </si>
  <si>
    <t>1.4.5</t>
  </si>
  <si>
    <t>herman</t>
  </si>
  <si>
    <t>abp premie per 1-4-2016 bijgewerkt</t>
  </si>
  <si>
    <t>1.4.4</t>
  </si>
  <si>
    <t>premies per 1-1-2016 aangepast</t>
  </si>
  <si>
    <t>1.4.3</t>
  </si>
  <si>
    <t>salarisschalen per 1-9-2015 aangepast</t>
  </si>
  <si>
    <t>1.4.2</t>
  </si>
  <si>
    <t>selectie schaal werkte niet goed</t>
  </si>
  <si>
    <t>1.4.1</t>
  </si>
  <si>
    <t>percentage van werktijdfactor ouderen verlof gewijzigd van 25 naar 40 % en van 35 naar 50%
tekst bapo gewijzigd naar ouderenverlof</t>
  </si>
  <si>
    <t>1.4.6</t>
  </si>
  <si>
    <t>peter</t>
  </si>
  <si>
    <t>salarisbedragen aangepast per 1-7-2016</t>
  </si>
  <si>
    <t>1.4.7</t>
  </si>
  <si>
    <t>premies 2017 , minimumloon en eenmalig 500 aangepast</t>
  </si>
  <si>
    <t>1.4.8</t>
  </si>
  <si>
    <t>min loon voor AT, werking veld C8 als leeg</t>
  </si>
  <si>
    <t>1.4.9</t>
  </si>
  <si>
    <t>premie 2018 aangepast en min loon 2018</t>
  </si>
  <si>
    <t>2.0</t>
  </si>
  <si>
    <t>geconverteerd naar office 2013</t>
  </si>
  <si>
    <t>2.1</t>
  </si>
  <si>
    <t>aangepast cao 1-6-2018</t>
  </si>
  <si>
    <t>2.3</t>
  </si>
  <si>
    <t>berekening levensfasebewust personeelsbeleid gecorrigeerd</t>
  </si>
  <si>
    <t>grondslag voor berekening ZVW aangepast</t>
  </si>
  <si>
    <t>2.4</t>
  </si>
  <si>
    <t>correctie ID1 salaris</t>
  </si>
  <si>
    <t>2.5</t>
  </si>
  <si>
    <t>sal schalen en premies per 1-1-2019</t>
  </si>
  <si>
    <t>2.5.1</t>
  </si>
  <si>
    <t>bindingstoelage team afdelingsleider</t>
  </si>
  <si>
    <t>2.5.2</t>
  </si>
  <si>
    <t>sal schalen en premies per 1-6-2019</t>
  </si>
  <si>
    <t>2.5.3</t>
  </si>
  <si>
    <t>min loon  per 1-7-2019 en aanpassing bindingstoelage</t>
  </si>
  <si>
    <t>2.6</t>
  </si>
  <si>
    <t>sal schalen en premies per 1-1-2020</t>
  </si>
  <si>
    <t>2.7</t>
  </si>
  <si>
    <t>sal schalen en premies per 1-7-2020</t>
  </si>
  <si>
    <t>2.7.1</t>
  </si>
  <si>
    <t>sal schalen en premies per 1-7-2021 correctie</t>
  </si>
  <si>
    <t>2.7.2</t>
  </si>
  <si>
    <t>inkorten schaal 12 en min loon per 1-7-2020</t>
  </si>
  <si>
    <t>2.7.3</t>
  </si>
  <si>
    <t>min loon en premies per 1-1-2021</t>
  </si>
  <si>
    <t>2,7,4</t>
  </si>
  <si>
    <t>Peter</t>
  </si>
  <si>
    <t>min loon 1-7-2021</t>
  </si>
  <si>
    <t>2.7.5</t>
  </si>
  <si>
    <t>salarisbedragen 1-10-2021 aangepast</t>
  </si>
  <si>
    <t>2.8</t>
  </si>
  <si>
    <t>premies 2022</t>
  </si>
  <si>
    <t>schaal</t>
  </si>
  <si>
    <t>ID1</t>
  </si>
  <si>
    <t>ID2</t>
  </si>
  <si>
    <t>ID3</t>
  </si>
  <si>
    <t>LB</t>
  </si>
  <si>
    <t>LC</t>
  </si>
  <si>
    <t>LD</t>
  </si>
  <si>
    <t>LE</t>
  </si>
  <si>
    <t>LIO</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</si>
  <si>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</si>
  <si>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</si>
  <si>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</si>
  <si>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</si>
  <si>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</si>
  <si>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</si>
  <si>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</si>
  <si>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</si>
  <si>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</si>
  <si>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</si>
  <si>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</si>
  <si>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</si>
  <si>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</si>
  <si>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</si>
  <si>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</si>
  <si>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</si>
  <si>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Schaal_17</t>
  </si>
  <si>
    <t>HOS_S10</t>
  </si>
  <si>
    <t>HOS_S11</t>
  </si>
  <si>
    <t>HOS_S12</t>
  </si>
  <si>
    <t>HOS_S13</t>
  </si>
  <si>
    <t>HOS_S14</t>
  </si>
  <si>
    <t>HOS_S15</t>
  </si>
  <si>
    <t>HOS_S16</t>
  </si>
  <si>
    <t>HOS_S17</t>
  </si>
  <si>
    <t>HOS_S18</t>
  </si>
  <si>
    <t>Alleen vette cijfers wijzigen</t>
  </si>
  <si>
    <t>ja</t>
  </si>
  <si>
    <t>ID schaal 1</t>
  </si>
  <si>
    <t>ID_1</t>
  </si>
  <si>
    <t>soort</t>
  </si>
  <si>
    <t>percentage</t>
  </si>
  <si>
    <t>nee</t>
  </si>
  <si>
    <t>totaal</t>
  </si>
  <si>
    <t>Uitlooptoeslag</t>
  </si>
  <si>
    <t>ID schaal 2</t>
  </si>
  <si>
    <t>ID_2</t>
  </si>
  <si>
    <t>Uitlooptoeslag LB</t>
  </si>
  <si>
    <t>ID schaal 3</t>
  </si>
  <si>
    <t>ID_3</t>
  </si>
  <si>
    <t>Uitlooptoeslag LC</t>
  </si>
  <si>
    <t>OP schaal LB</t>
  </si>
  <si>
    <t>Uitlooptoeslag LD</t>
  </si>
  <si>
    <t>OP schaal LC</t>
  </si>
  <si>
    <t>OP schaal LD</t>
  </si>
  <si>
    <t>12 X maandsalaris</t>
  </si>
  <si>
    <t xml:space="preserve"> </t>
  </si>
  <si>
    <t>OP schaal LE</t>
  </si>
  <si>
    <t>BAPO korting</t>
  </si>
  <si>
    <t>LIO schaal LB</t>
  </si>
  <si>
    <t>vakantiegeld</t>
  </si>
  <si>
    <t>Schaal 1</t>
  </si>
  <si>
    <t>eindejaarsuitkering</t>
  </si>
  <si>
    <t>HOS_S1013</t>
  </si>
  <si>
    <t>Schaal 2</t>
  </si>
  <si>
    <t>Schaal 3</t>
  </si>
  <si>
    <t>Schaal 4</t>
  </si>
  <si>
    <t>Schaal 5</t>
  </si>
  <si>
    <t>bindingstoelage</t>
  </si>
  <si>
    <t>HOS_S1410</t>
  </si>
  <si>
    <t>Schaal 6</t>
  </si>
  <si>
    <t>pensioengevende toelage</t>
  </si>
  <si>
    <t>Schaal 7</t>
  </si>
  <si>
    <t>Schaal 8</t>
  </si>
  <si>
    <t>Schaal 9</t>
  </si>
  <si>
    <t>ABP inkomen</t>
  </si>
  <si>
    <t>HOS_S188</t>
  </si>
  <si>
    <t>Schaal 10</t>
  </si>
  <si>
    <t>ABP francise</t>
  </si>
  <si>
    <t>grondslag</t>
  </si>
  <si>
    <t>Schaal 11</t>
  </si>
  <si>
    <t>ABP AO francise</t>
  </si>
  <si>
    <t>Schaal 12</t>
  </si>
  <si>
    <t>wg</t>
  </si>
  <si>
    <t>wn</t>
  </si>
  <si>
    <t>Schaal_1013</t>
  </si>
  <si>
    <t>Schaal 13</t>
  </si>
  <si>
    <t>ABP OP/NP</t>
  </si>
  <si>
    <t>Schaal 14</t>
  </si>
  <si>
    <t>Schaal_1212</t>
  </si>
  <si>
    <t>Schaal 15</t>
  </si>
  <si>
    <t>ABP AO pensioen</t>
  </si>
  <si>
    <t>Schaal_1313</t>
  </si>
  <si>
    <t>Schaal 16</t>
  </si>
  <si>
    <t>Schaal_1411</t>
  </si>
  <si>
    <t>Schaal 17</t>
  </si>
  <si>
    <t>max loon ZVW</t>
  </si>
  <si>
    <t>Schaal_1512</t>
  </si>
  <si>
    <t>HOS garantie schaal 10</t>
  </si>
  <si>
    <t>ZVW premie vergoeding</t>
  </si>
  <si>
    <t>Schaal_1612</t>
  </si>
  <si>
    <t>HOS garantie schaal 11</t>
  </si>
  <si>
    <t>Schaal_1712</t>
  </si>
  <si>
    <t>HOS garantie schaal 12</t>
  </si>
  <si>
    <t>SVW Loon</t>
  </si>
  <si>
    <t>Schaal_28</t>
  </si>
  <si>
    <t>HOS garantie schaal 13</t>
  </si>
  <si>
    <t>max loon SVW</t>
  </si>
  <si>
    <t>Schaal_39</t>
  </si>
  <si>
    <t>HOS garantie schaal 14</t>
  </si>
  <si>
    <t>Schaal_411</t>
  </si>
  <si>
    <t>HOS garantie schaal 15</t>
  </si>
  <si>
    <t>Schaal_512</t>
  </si>
  <si>
    <t>HOS garantie schaal 16</t>
  </si>
  <si>
    <t>UFO premie</t>
  </si>
  <si>
    <t>Schaal_611</t>
  </si>
  <si>
    <t>HOS garantie schaal 17</t>
  </si>
  <si>
    <t>Schaal_712</t>
  </si>
  <si>
    <t>HOS garantie schaal 18</t>
  </si>
  <si>
    <t>Schaal_813</t>
  </si>
  <si>
    <t>Schaal_910</t>
  </si>
  <si>
    <t>jaarfactor</t>
  </si>
  <si>
    <t>ID_28</t>
  </si>
  <si>
    <t>ID_39</t>
  </si>
  <si>
    <t>LB12</t>
  </si>
  <si>
    <t>LC12</t>
  </si>
  <si>
    <t>LD12</t>
  </si>
  <si>
    <t>LE12</t>
  </si>
  <si>
    <t>Schaal</t>
  </si>
  <si>
    <t>Salarisnummer</t>
  </si>
  <si>
    <t>Werktijdfactor</t>
  </si>
  <si>
    <t>Werktijdfactor Ouderenverlof **</t>
  </si>
  <si>
    <t>Bruto toelage *</t>
  </si>
  <si>
    <t xml:space="preserve">  </t>
  </si>
  <si>
    <t xml:space="preserve">Uitlooptoeslag </t>
  </si>
  <si>
    <t>Bruto maandsalaris</t>
  </si>
  <si>
    <t xml:space="preserve">                                                                              </t>
  </si>
  <si>
    <t>Loonkosten per week</t>
  </si>
  <si>
    <t>Loonkosten per maand</t>
  </si>
  <si>
    <t>Loonkosten per jaar</t>
  </si>
  <si>
    <t>Aan deze berekening kunnen geen rechten worden ontleend.</t>
  </si>
  <si>
    <t>2.8.1</t>
  </si>
  <si>
    <t>ID schaal aangepast</t>
  </si>
  <si>
    <t>2.8.2</t>
  </si>
  <si>
    <t>cao akkoord (schalen plus 4,75%)</t>
  </si>
  <si>
    <t>OP</t>
  </si>
  <si>
    <t>OOP</t>
  </si>
  <si>
    <t>DIR</t>
  </si>
  <si>
    <t>2.8.3</t>
  </si>
  <si>
    <t>Afrondingsverschillen aangepast na publicatie salaristabel</t>
  </si>
  <si>
    <t>2.8.4</t>
  </si>
  <si>
    <t>Verklaring berekeningen toegevoegd</t>
  </si>
  <si>
    <t>* Werktijdfactor ouderenverlof is exclusief het basisbudget.</t>
  </si>
  <si>
    <t xml:space="preserve">** Hierin kunt u een maandelijke bruto toelage invullen die u samen met betrokkene 
  afspreekt.
</t>
  </si>
  <si>
    <t>2.8.5</t>
  </si>
  <si>
    <t>Premies 1-1-2023</t>
  </si>
  <si>
    <t>AOF premie (hoog)</t>
  </si>
  <si>
    <t>2.9</t>
  </si>
  <si>
    <t>Mirvenn</t>
  </si>
  <si>
    <t>min loon 1-7-2023</t>
  </si>
  <si>
    <t>2.10</t>
  </si>
  <si>
    <t xml:space="preserve">tekstuele wijziging </t>
  </si>
  <si>
    <t>2.11</t>
  </si>
  <si>
    <t>CAO wijzigingen doorgevoerd</t>
  </si>
  <si>
    <t>2.12</t>
  </si>
  <si>
    <t>EJU OOP geindexeerd</t>
  </si>
  <si>
    <t>2.13</t>
  </si>
  <si>
    <t>Omid</t>
  </si>
  <si>
    <t>WML aangepast per 1-1-24 naar 2300</t>
  </si>
  <si>
    <t>2.14</t>
  </si>
  <si>
    <t>31-12,2023</t>
  </si>
  <si>
    <t>premiepoercentages aangepast 1-1-2024</t>
  </si>
  <si>
    <t>2.15</t>
  </si>
  <si>
    <t>WML aangepast per 1-7-2024 naar 2201,87 (conform opgave VO raad</t>
  </si>
  <si>
    <t>Deze indicatie werkt met de salarisbedragen en premies per 01-01-2025</t>
  </si>
  <si>
    <t>Berekeningsbasis</t>
  </si>
  <si>
    <t>Salariscomponenten</t>
  </si>
  <si>
    <t>Bruto salaris</t>
  </si>
  <si>
    <t>Korting ouderenverlof</t>
  </si>
  <si>
    <t>Vakantie-uitkering</t>
  </si>
  <si>
    <t>Eindejaarsuitkering</t>
  </si>
  <si>
    <t>Bruto toelage</t>
  </si>
  <si>
    <t>Totaal bruto</t>
  </si>
  <si>
    <t>Premies</t>
  </si>
  <si>
    <t>Werkgeversdeel premie ABP OP/NP</t>
  </si>
  <si>
    <t>Werkgeversdeel premie ABP AOP</t>
  </si>
  <si>
    <t>Werkgeversbijdrage zorgverzekeringswet</t>
  </si>
  <si>
    <t>Premie AOF (hoog)</t>
  </si>
  <si>
    <t>Premie UFO</t>
  </si>
  <si>
    <t>Totaal premies</t>
  </si>
  <si>
    <t>Grondslagen</t>
  </si>
  <si>
    <t>Pensioengevend inkomen ABP</t>
  </si>
  <si>
    <t>Franchise OP/NP</t>
  </si>
  <si>
    <t>Franchise AOP</t>
  </si>
  <si>
    <t>Maximum premieloon</t>
  </si>
  <si>
    <t>Premiegrondslag</t>
  </si>
  <si>
    <t>Percentages</t>
  </si>
  <si>
    <t>Werkgeversbijdrage Zorgverzekeringswet</t>
  </si>
  <si>
    <t>Bedragen 2025 aangepast</t>
  </si>
  <si>
    <t>Tabblad specificatie toegevoegd</t>
  </si>
  <si>
    <t>202501a</t>
  </si>
  <si>
    <t>HOS_S1112</t>
  </si>
  <si>
    <t>HOS_S1212</t>
  </si>
  <si>
    <t>HOS_S1512</t>
  </si>
  <si>
    <t>HOS_S1612</t>
  </si>
  <si>
    <t>HOS_S1712</t>
  </si>
  <si>
    <t>HOS_S1313</t>
  </si>
  <si>
    <t>Oktobertoelage</t>
  </si>
  <si>
    <t>oktobertoelage hoog</t>
  </si>
  <si>
    <t>oktobertoelage laag</t>
  </si>
  <si>
    <t>Schaal_1112</t>
  </si>
  <si>
    <t>202501b</t>
  </si>
  <si>
    <r>
      <t xml:space="preserve">In het berekende bedrag van de </t>
    </r>
    <r>
      <rPr>
        <b/>
        <sz val="10"/>
        <color theme="1"/>
        <rFont val="Arial"/>
        <family val="2"/>
      </rPr>
      <t>loonkosten per jaar</t>
    </r>
    <r>
      <rPr>
        <sz val="10"/>
        <color theme="1"/>
        <rFont val="Arial"/>
        <family val="2"/>
      </rPr>
      <t xml:space="preserve"> worden algemene bruto toelagen zoals vakantieuitkering, eindejaarsuitkering en oktobertoelage ook meegenomen. Met netto vergoedingen zoals een reiskostenvergoeding wordt geen rekening gehouden.</t>
    </r>
  </si>
  <si>
    <t>De loonkosten per maand en per week zijn afgeleid van de loonkosten per jaar. Ook in de loonkosten per maand en per week worden bovengenoemde elementen (vakantieuitkering, eindejaaruitkering, oktobertoelage ed.) dus meegenomen.
Loonkosten per maand is het jaarbedrag gedeeld door 12.
Loonkosten per week is vervolgens het maandbedrag maal 3/13.</t>
  </si>
  <si>
    <t>tekstuele verbeteringen</t>
  </si>
  <si>
    <t>Correctie oktobertoelage schaal 11-12</t>
  </si>
  <si>
    <t>Indicatie Loonkostenberekening 2025 (VO) versie 202507a</t>
  </si>
  <si>
    <t>202507a</t>
  </si>
  <si>
    <t>Correctie in totaaltelling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</si>
</sst>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d/mm/yy;@"/>
    <numFmt numFmtId="165" formatCode="#0.00"/>
    <numFmt numFmtId="166" formatCode="#,##0.00_ ;\-#,##0.00\ "/>
    <numFmt numFmtId="167" formatCode="0.000%"/>
    <numFmt numFmtId="168" formatCode="0.000"/>
    <numFmt numFmtId="169" formatCode="0.0000"/>
    <numFmt numFmtId="170" formatCode="_-[$€-2]\ * #,##0.00_-;_-[$€-2]\ * #,##0.00\-;_-[$€-2]\ * &quot;-&quot;??_-;_-@_-"/>
  </numFmts>
  <fonts count="19" x14ac:knownFonts="1">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sz val="9"/>
      <name val="Calibri"/>
      <family val="2"/>
      <scheme val="minor"/>
    </font>
    <font>
      <sz val="11"/>
      <name val="Calibri"/>
      <family val="2"/>
      <scheme val="minor"/>
    </font>
    <font>
      <i/>
      <sz val="9"/>
      <name val="Calibri"/>
      <family val="2"/>
    </font>
    <font>
      <b/>
      <sz val="10"/>
      <name val="Arial"/>
      <family val="2"/>
    </font>
    <font>
      <sz val="11"/>
      <color theme="1"/>
      <name val="Arial"/>
      <family val="2"/>
    </font>
    <font>
      <sz val="10"/>
      <color theme="1" tint="0.499984740745262"/>
      <name val="Arial"/>
      <family val="2"/>
    </font>
    <font>
      <b/>
      <sz val="12"/>
      <name val="Arial"/>
      <family val="2"/>
    </font>
    <font>
      <sz val="10"/>
      <color theme="1"/>
      <name val="Arial"/>
      <family val="2"/>
    </font>
    <font>
      <sz val="9"/>
      <name val="Arial"/>
      <family val="2"/>
    </font>
    <font>
      <b/>
      <sz val="9"/>
      <color indexed="81"/>
      <name val="Tahoma"/>
      <family val="2"/>
    </font>
    <font>
      <sz val="9"/>
      <color indexed="81"/>
      <name val="Tahoma"/>
      <family val="2"/>
    </font>
    <font>
      <b/>
      <sz val="10"/>
      <color theme="1"/>
      <name val="Arial"/>
      <family val="2"/>
    </font>
    <font>
      <b/>
      <sz val="11"/>
      <color theme="1"/>
      <name val="Calibri"/>
      <family val="2"/>
      <scheme val="minor"/>
    </font>
    <font>
      <sz val="8"/>
      <name val="Calibri"/>
      <family val="2"/>
      <scheme val="minor"/>
    </font>
  </fonts>
  <fills count="15">
    <fill>
      <patternFill patternType="none"/>
    </fill>
    <fill>
      <patternFill patternType="gray125"/>
    </fill>
    <fill>
      <patternFill patternType="solid">
        <fgColor rgb="FF00B050"/>
        <bgColor indexed="64"/>
      </patternFill>
    </fill>
    <fill>
      <patternFill patternType="solid">
        <fgColor rgb="FFFFFF66"/>
        <bgColor indexed="64"/>
      </patternFill>
    </fill>
    <fill>
      <patternFill patternType="solid">
        <fgColor theme="6" tint="0.79998168889431442"/>
        <bgColor indexed="64"/>
      </patternFill>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theme="9"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9" tint="0.39997558519241921"/>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 fillId="0" borderId="0" xfId="0" applyFont="1" applyAlignment="1">
      <alignment horizontal="left"/>
    </xf>
    <xf numFmtId="0" fontId="2" fillId="0" borderId="0" xfId="0" applyFont="1" applyAlignment="1">
      <alignment horizontal="center"/>
    </xf>
    <xf numFmtId="164" fontId="2" fillId="2" borderId="0" xfId="0" applyNumberFormat="1" applyFont="1" applyFill="1" applyAlignment="1">
      <alignment horizontal="center"/>
    </xf>
    <xf numFmtId="0" fontId="3" fillId="0" borderId="0" xfId="0" applyFont="1" applyAlignment="1">
      <alignment horizontal="center"/>
    </xf>
    <xf numFmtId="0" fontId="3" fillId="0" borderId="0" xfId="0" applyFont="1" applyAlignment="1">
      <alignment horizontal="left"/>
    </xf>
    <xf numFmtId="16" fontId="2" fillId="0" borderId="0" xfId="0" applyNumberFormat="1" applyFont="1" applyAlignment="1">
      <alignment horizontal="center"/>
    </xf>
    <xf numFmtId="9" fontId="2" fillId="0" borderId="0" xfId="2" applyFont="1" applyFill="1" applyBorder="1" applyAlignment="1" applyProtection="1">
      <alignment horizontal="left"/>
    </xf>
    <xf numFmtId="0" fontId="2" fillId="0" borderId="1" xfId="0" applyFont="1" applyBorder="1" applyAlignment="1">
      <alignment horizontal="left"/>
    </xf>
    <xf numFmtId="0" fontId="2" fillId="0" borderId="1" xfId="0" applyFont="1" applyBorder="1" applyAlignment="1">
      <alignment horizontal="center"/>
    </xf>
    <xf numFmtId="1" fontId="2" fillId="0" borderId="1" xfId="0" applyNumberFormat="1" applyFont="1" applyBorder="1" applyAlignment="1">
      <alignment horizontal="center"/>
    </xf>
    <xf numFmtId="1" fontId="2" fillId="0" borderId="1" xfId="0" applyNumberFormat="1" applyFont="1" applyBorder="1" applyAlignment="1">
      <alignment horizontal="left"/>
    </xf>
    <xf numFmtId="1" fontId="2" fillId="0" borderId="0" xfId="0" applyNumberFormat="1" applyFont="1" applyAlignment="1">
      <alignment horizontal="left"/>
    </xf>
    <xf numFmtId="0" fontId="5" fillId="0" borderId="1" xfId="0" applyFont="1" applyBorder="1" applyAlignment="1">
      <alignment horizontal="left"/>
    </xf>
    <xf numFmtId="0" fontId="5" fillId="0" borderId="1" xfId="0" applyFont="1" applyBorder="1" applyAlignment="1">
      <alignment horizontal="center"/>
    </xf>
    <xf numFmtId="0" fontId="6" fillId="3" borderId="1" xfId="0" applyFont="1" applyFill="1" applyBorder="1"/>
    <xf numFmtId="0" fontId="5" fillId="0" borderId="0" xfId="0" applyFont="1" applyAlignment="1">
      <alignment horizontal="left"/>
    </xf>
    <xf numFmtId="0" fontId="3" fillId="0" borderId="1" xfId="0" applyFont="1" applyBorder="1" applyAlignment="1">
      <alignment horizontal="left"/>
    </xf>
    <xf numFmtId="0" fontId="7" fillId="0" borderId="1" xfId="0"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center"/>
    </xf>
    <xf numFmtId="49" fontId="3" fillId="0" borderId="1" xfId="0" applyNumberFormat="1" applyFont="1" applyBorder="1" applyAlignment="1">
      <alignment horizontal="left"/>
    </xf>
    <xf numFmtId="49" fontId="7" fillId="0" borderId="1" xfId="0" applyNumberFormat="1" applyFont="1" applyBorder="1" applyAlignment="1">
      <alignment horizontal="center"/>
    </xf>
    <xf numFmtId="0" fontId="8" fillId="0" borderId="0" xfId="0" applyFont="1"/>
    <xf numFmtId="0" fontId="4" fillId="0" borderId="0" xfId="0" applyFont="1"/>
    <xf numFmtId="14" fontId="4" fillId="0" borderId="0" xfId="0" applyNumberFormat="1" applyFont="1"/>
    <xf numFmtId="14" fontId="0" fillId="0" borderId="0" xfId="0" applyNumberFormat="1"/>
    <xf numFmtId="0" fontId="0" fillId="0" borderId="0" xfId="0" applyAlignment="1">
      <alignment vertical="top"/>
    </xf>
    <xf numFmtId="14" fontId="0" fillId="0" borderId="0" xfId="0" applyNumberFormat="1" applyAlignment="1">
      <alignment horizontal="left" vertical="top"/>
    </xf>
    <xf numFmtId="0" fontId="4" fillId="0" borderId="0" xfId="0" applyFont="1" applyAlignment="1">
      <alignment vertical="top" wrapText="1"/>
    </xf>
    <xf numFmtId="0" fontId="0" fillId="4" borderId="0" xfId="0" applyFill="1"/>
    <xf numFmtId="0" fontId="9" fillId="5" borderId="0" xfId="0" applyFont="1" applyFill="1"/>
    <xf numFmtId="0" fontId="9" fillId="5" borderId="0" xfId="0" quotePrefix="1" applyFont="1" applyFill="1"/>
    <xf numFmtId="0" fontId="9" fillId="5" borderId="0" xfId="0" applyFont="1" applyFill="1" applyAlignment="1">
      <alignment horizontal="right"/>
    </xf>
    <xf numFmtId="49" fontId="10" fillId="5" borderId="0" xfId="0" applyNumberFormat="1" applyFont="1" applyFill="1" applyAlignment="1">
      <alignment horizontal="left"/>
    </xf>
    <xf numFmtId="0" fontId="3" fillId="5" borderId="0" xfId="0" applyFont="1" applyFill="1" applyAlignment="1">
      <alignment horizontal="left"/>
    </xf>
    <xf numFmtId="49" fontId="3" fillId="5" borderId="0" xfId="0" applyNumberFormat="1" applyFont="1" applyFill="1" applyAlignment="1">
      <alignment horizontal="left"/>
    </xf>
    <xf numFmtId="0" fontId="5" fillId="5" borderId="0" xfId="0" applyFont="1" applyFill="1" applyAlignment="1">
      <alignment horizontal="left"/>
    </xf>
    <xf numFmtId="14" fontId="8" fillId="4" borderId="0" xfId="0" applyNumberFormat="1" applyFont="1" applyFill="1"/>
    <xf numFmtId="0" fontId="8" fillId="4" borderId="0" xfId="0" applyFont="1" applyFill="1"/>
    <xf numFmtId="0" fontId="4" fillId="4" borderId="0" xfId="0" applyFont="1" applyFill="1"/>
    <xf numFmtId="165" fontId="8" fillId="4" borderId="0" xfId="0" applyNumberFormat="1" applyFont="1" applyFill="1"/>
    <xf numFmtId="2" fontId="0" fillId="4" borderId="0" xfId="0" applyNumberFormat="1" applyFill="1"/>
    <xf numFmtId="166" fontId="0" fillId="4" borderId="0" xfId="0" applyNumberFormat="1" applyFill="1"/>
    <xf numFmtId="0" fontId="9" fillId="6" borderId="0" xfId="0" applyFont="1" applyFill="1"/>
    <xf numFmtId="1" fontId="8" fillId="4" borderId="0" xfId="0" applyNumberFormat="1" applyFont="1" applyFill="1"/>
    <xf numFmtId="166" fontId="4" fillId="4" borderId="0" xfId="0" applyNumberFormat="1" applyFont="1" applyFill="1"/>
    <xf numFmtId="2" fontId="8" fillId="0" borderId="0" xfId="0" applyNumberFormat="1" applyFont="1"/>
    <xf numFmtId="166" fontId="4" fillId="4" borderId="0" xfId="1" applyNumberFormat="1" applyFont="1" applyFill="1" applyBorder="1"/>
    <xf numFmtId="2" fontId="9" fillId="5" borderId="0" xfId="0" quotePrefix="1" applyNumberFormat="1" applyFont="1" applyFill="1"/>
    <xf numFmtId="0" fontId="9" fillId="4" borderId="1" xfId="0" applyFont="1" applyFill="1" applyBorder="1"/>
    <xf numFmtId="0" fontId="0" fillId="5" borderId="0" xfId="0" applyFill="1"/>
    <xf numFmtId="9" fontId="9" fillId="5" borderId="0" xfId="0" quotePrefix="1" applyNumberFormat="1" applyFont="1" applyFill="1"/>
    <xf numFmtId="10" fontId="8" fillId="4" borderId="0" xfId="0" applyNumberFormat="1" applyFont="1" applyFill="1"/>
    <xf numFmtId="2" fontId="8" fillId="4" borderId="0" xfId="0" applyNumberFormat="1" applyFont="1" applyFill="1"/>
    <xf numFmtId="165" fontId="8" fillId="7" borderId="0" xfId="0" applyNumberFormat="1" applyFont="1" applyFill="1"/>
    <xf numFmtId="166" fontId="4" fillId="4" borderId="0" xfId="0" applyNumberFormat="1" applyFont="1" applyFill="1" applyAlignment="1">
      <alignment horizontal="right"/>
    </xf>
    <xf numFmtId="0" fontId="0" fillId="4" borderId="0" xfId="0" applyFill="1" applyAlignment="1">
      <alignment horizontal="right"/>
    </xf>
    <xf numFmtId="10" fontId="8" fillId="7" borderId="0" xfId="0" applyNumberFormat="1" applyFont="1" applyFill="1"/>
    <xf numFmtId="2" fontId="4" fillId="4" borderId="0" xfId="0" applyNumberFormat="1" applyFont="1" applyFill="1"/>
    <xf numFmtId="165" fontId="0" fillId="4" borderId="0" xfId="0" applyNumberFormat="1" applyFill="1"/>
    <xf numFmtId="167" fontId="8" fillId="6" borderId="0" xfId="0" applyNumberFormat="1" applyFont="1" applyFill="1"/>
    <xf numFmtId="4" fontId="8" fillId="7" borderId="0" xfId="0" applyNumberFormat="1" applyFont="1" applyFill="1" applyAlignment="1">
      <alignment horizontal="center"/>
    </xf>
    <xf numFmtId="0" fontId="9" fillId="4" borderId="0" xfId="0" applyFont="1" applyFill="1"/>
    <xf numFmtId="0" fontId="5" fillId="4" borderId="0" xfId="0" applyFont="1" applyFill="1" applyAlignment="1">
      <alignment horizontal="left"/>
    </xf>
    <xf numFmtId="0" fontId="4" fillId="4" borderId="0" xfId="0" applyFont="1" applyFill="1" applyAlignment="1">
      <alignment horizontal="right"/>
    </xf>
    <xf numFmtId="10" fontId="8" fillId="7" borderId="0" xfId="0" applyNumberFormat="1" applyFont="1" applyFill="1" applyAlignment="1">
      <alignment horizontal="center"/>
    </xf>
    <xf numFmtId="10" fontId="8" fillId="6" borderId="0" xfId="0" applyNumberFormat="1" applyFont="1" applyFill="1"/>
    <xf numFmtId="0" fontId="10" fillId="4" borderId="0" xfId="0" applyFont="1" applyFill="1" applyAlignment="1">
      <alignment horizontal="left"/>
    </xf>
    <xf numFmtId="168" fontId="0" fillId="4" borderId="0" xfId="0" applyNumberFormat="1" applyFill="1"/>
    <xf numFmtId="0" fontId="0" fillId="8" borderId="0" xfId="0" applyFill="1"/>
    <xf numFmtId="0" fontId="11" fillId="8" borderId="0" xfId="0" applyFont="1" applyFill="1" applyAlignment="1">
      <alignment horizontal="center" vertical="center"/>
    </xf>
    <xf numFmtId="0" fontId="4" fillId="9" borderId="0" xfId="0" applyFont="1" applyFill="1" applyAlignment="1">
      <alignment horizontal="right"/>
    </xf>
    <xf numFmtId="0" fontId="4" fillId="9" borderId="0" xfId="0" applyFont="1" applyFill="1"/>
    <xf numFmtId="0" fontId="12" fillId="8" borderId="0" xfId="0" applyFont="1" applyFill="1" applyAlignment="1">
      <alignment horizontal="right"/>
    </xf>
    <xf numFmtId="170" fontId="4" fillId="10" borderId="3" xfId="0" applyNumberFormat="1" applyFont="1" applyFill="1" applyBorder="1" applyProtection="1">
      <protection locked="0"/>
    </xf>
    <xf numFmtId="0" fontId="0" fillId="8" borderId="4" xfId="0" applyFill="1" applyBorder="1"/>
    <xf numFmtId="0" fontId="4" fillId="8" borderId="0" xfId="0" applyFont="1" applyFill="1" applyAlignment="1">
      <alignment horizontal="right"/>
    </xf>
    <xf numFmtId="0" fontId="13" fillId="9" borderId="0" xfId="0" applyFont="1" applyFill="1" applyAlignment="1">
      <alignment horizontal="center"/>
    </xf>
    <xf numFmtId="0" fontId="13" fillId="8" borderId="0" xfId="0" applyFont="1" applyFill="1" applyAlignment="1">
      <alignment horizontal="center"/>
    </xf>
    <xf numFmtId="170" fontId="4" fillId="8" borderId="0" xfId="0" applyNumberFormat="1" applyFont="1" applyFill="1" applyProtection="1">
      <protection hidden="1"/>
    </xf>
    <xf numFmtId="0" fontId="4" fillId="8" borderId="0" xfId="0" applyFont="1" applyFill="1"/>
    <xf numFmtId="170" fontId="0" fillId="9" borderId="0" xfId="0" applyNumberFormat="1" applyFill="1"/>
    <xf numFmtId="0" fontId="0" fillId="9" borderId="0" xfId="0" applyFill="1" applyAlignment="1">
      <alignment horizontal="left" wrapText="1"/>
    </xf>
    <xf numFmtId="4" fontId="8" fillId="6" borderId="0" xfId="0" applyNumberFormat="1" applyFont="1" applyFill="1"/>
    <xf numFmtId="2" fontId="8" fillId="6" borderId="0" xfId="0" applyNumberFormat="1" applyFont="1" applyFill="1"/>
    <xf numFmtId="9" fontId="8" fillId="6" borderId="0" xfId="0" applyNumberFormat="1" applyFont="1" applyFill="1"/>
    <xf numFmtId="4" fontId="0" fillId="5" borderId="0" xfId="0" applyNumberFormat="1" applyFill="1"/>
    <xf numFmtId="0" fontId="12" fillId="8" borderId="0" xfId="0" applyFont="1" applyFill="1"/>
    <xf numFmtId="0" fontId="4" fillId="8" borderId="0" xfId="0" applyFont="1" applyFill="1" applyAlignment="1">
      <alignment vertical="center"/>
    </xf>
    <xf numFmtId="166" fontId="0" fillId="0" borderId="0" xfId="0" applyNumberFormat="1"/>
    <xf numFmtId="166" fontId="0" fillId="11" borderId="0" xfId="0" applyNumberFormat="1" applyFill="1"/>
    <xf numFmtId="166" fontId="4" fillId="11" borderId="0" xfId="0" applyNumberFormat="1" applyFont="1" applyFill="1"/>
    <xf numFmtId="2" fontId="4" fillId="11" borderId="0" xfId="0" applyNumberFormat="1" applyFont="1" applyFill="1"/>
    <xf numFmtId="166" fontId="4" fillId="12" borderId="0" xfId="1" applyNumberFormat="1" applyFont="1" applyFill="1" applyBorder="1"/>
    <xf numFmtId="0" fontId="0" fillId="13" borderId="0" xfId="0" applyFill="1"/>
    <xf numFmtId="0" fontId="17" fillId="13" borderId="0" xfId="0" applyFont="1" applyFill="1"/>
    <xf numFmtId="4" fontId="17" fillId="13" borderId="0" xfId="0" applyNumberFormat="1" applyFont="1" applyFill="1"/>
    <xf numFmtId="0" fontId="17" fillId="13" borderId="5" xfId="0" applyFont="1" applyFill="1" applyBorder="1"/>
    <xf numFmtId="0" fontId="17" fillId="13" borderId="6" xfId="0" applyFont="1" applyFill="1" applyBorder="1"/>
    <xf numFmtId="0" fontId="17" fillId="13" borderId="7" xfId="0" applyFont="1" applyFill="1" applyBorder="1"/>
    <xf numFmtId="0" fontId="17" fillId="13" borderId="8" xfId="0" applyFont="1" applyFill="1" applyBorder="1"/>
    <xf numFmtId="0" fontId="17" fillId="13" borderId="9" xfId="0" applyFont="1" applyFill="1" applyBorder="1" applyAlignment="1">
      <alignment horizontal="right"/>
    </xf>
    <xf numFmtId="0" fontId="17" fillId="13" borderId="10" xfId="0" applyFont="1" applyFill="1" applyBorder="1"/>
    <xf numFmtId="0" fontId="17" fillId="13" borderId="11" xfId="0" applyFont="1" applyFill="1" applyBorder="1"/>
    <xf numFmtId="4" fontId="17" fillId="13" borderId="9" xfId="0" applyNumberFormat="1" applyFont="1" applyFill="1" applyBorder="1"/>
    <xf numFmtId="0" fontId="0" fillId="13" borderId="11" xfId="0" applyFill="1" applyBorder="1"/>
    <xf numFmtId="4" fontId="17" fillId="13" borderId="12" xfId="0" applyNumberFormat="1" applyFont="1" applyFill="1" applyBorder="1"/>
    <xf numFmtId="0" fontId="0" fillId="13" borderId="6" xfId="0" applyFill="1" applyBorder="1"/>
    <xf numFmtId="4" fontId="17" fillId="13" borderId="7" xfId="0" applyNumberFormat="1" applyFont="1" applyFill="1" applyBorder="1"/>
    <xf numFmtId="10" fontId="17" fillId="13" borderId="9" xfId="0" applyNumberFormat="1" applyFont="1" applyFill="1" applyBorder="1"/>
    <xf numFmtId="10" fontId="17" fillId="13" borderId="12" xfId="0" applyNumberFormat="1" applyFont="1" applyFill="1" applyBorder="1"/>
    <xf numFmtId="0" fontId="6" fillId="7" borderId="1" xfId="0" applyFont="1" applyFill="1" applyBorder="1"/>
    <xf numFmtId="0" fontId="0" fillId="14" borderId="13" xfId="0" applyFill="1" applyBorder="1"/>
    <xf numFmtId="0" fontId="0" fillId="7" borderId="13" xfId="0" applyFill="1" applyBorder="1"/>
    <xf numFmtId="0" fontId="0" fillId="7" borderId="14" xfId="0" applyFill="1" applyBorder="1"/>
    <xf numFmtId="0" fontId="0" fillId="14" borderId="14" xfId="0" applyFill="1" applyBorder="1"/>
    <xf numFmtId="169" fontId="17" fillId="13" borderId="12" xfId="0" applyNumberFormat="1" applyFont="1" applyFill="1" applyBorder="1" applyAlignment="1">
      <alignment horizontal="right"/>
    </xf>
    <xf numFmtId="4" fontId="9" fillId="5" borderId="0" xfId="0" applyNumberFormat="1" applyFont="1" applyFill="1"/>
    <xf numFmtId="0" fontId="0" fillId="0" borderId="0" xfId="0" applyAlignment="1">
      <alignment horizontal="left"/>
    </xf>
    <xf numFmtId="0" fontId="4" fillId="0" borderId="0" xfId="0" applyFont="1" applyAlignment="1">
      <alignment horizontal="left"/>
    </xf>
    <xf numFmtId="0" fontId="12" fillId="8" borderId="0" xfId="0" applyFont="1" applyFill="1" applyAlignment="1">
      <alignment vertical="top" wrapText="1"/>
    </xf>
    <xf numFmtId="0" fontId="12" fillId="0" borderId="0" xfId="0" applyFont="1"/>
    <xf numFmtId="0" fontId="12" fillId="8" borderId="0" xfId="0" applyFont="1" applyFill="1" applyAlignment="1">
      <alignment wrapText="1"/>
    </xf>
    <xf numFmtId="0" fontId="0" fillId="0" borderId="0" xfId="0" applyAlignment="1">
      <alignment wrapText="1"/>
    </xf>
    <xf numFmtId="0" fontId="0" fillId="0" borderId="0" xfId="0"/>
    <xf numFmtId="0" fontId="4" fillId="8" borderId="0" xfId="0" applyFont="1" applyFill="1" applyAlignment="1">
      <alignment vertical="center" wrapText="1"/>
    </xf>
    <xf numFmtId="170" fontId="4" fillId="10" borderId="0" xfId="0" applyNumberFormat="1" applyFont="1" applyFill="1" applyAlignment="1" applyProtection="1">
      <alignment horizontal="center"/>
      <protection hidden="1"/>
    </xf>
    <xf numFmtId="0" fontId="0" fillId="0" borderId="0" xfId="0" applyAlignment="1">
      <alignment horizontal="center"/>
    </xf>
    <xf numFmtId="0" fontId="4" fillId="10" borderId="2" xfId="0" applyFont="1" applyFill="1" applyBorder="1" applyAlignment="1" applyProtection="1">
      <alignment horizontal="left"/>
      <protection locked="0"/>
    </xf>
    <xf numFmtId="0" fontId="0" fillId="0" borderId="2" xfId="0" applyBorder="1" applyAlignment="1" applyProtection="1">
      <alignment horizontal="left"/>
      <protection locked="0"/>
    </xf>
    <xf numFmtId="0" fontId="4" fillId="10" borderId="3" xfId="0" applyFont="1" applyFill="1" applyBorder="1" applyAlignment="1" applyProtection="1">
      <alignment horizontal="left"/>
      <protection locked="0"/>
    </xf>
    <xf numFmtId="0" fontId="0" fillId="0" borderId="3" xfId="0" applyBorder="1" applyAlignment="1" applyProtection="1">
      <alignment horizontal="left"/>
      <protection locked="0"/>
    </xf>
    <xf numFmtId="169" fontId="4" fillId="10" borderId="3" xfId="0" applyNumberFormat="1" applyFont="1" applyFill="1" applyBorder="1" applyAlignment="1" applyProtection="1">
      <alignment horizontal="left"/>
      <protection locked="0"/>
    </xf>
    <xf numFmtId="170" fontId="4" fillId="10" borderId="3" xfId="0" applyNumberFormat="1" applyFont="1" applyFill="1" applyBorder="1" applyProtection="1">
      <protection locked="0"/>
    </xf>
    <xf numFmtId="0" fontId="0" fillId="0" borderId="3" xfId="0" applyBorder="1" applyProtection="1">
      <protection locked="0"/>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838200</xdr:colOff>
      <xdr:row>2</xdr:row>
      <xdr:rowOff>9525</xdr:rowOff>
    </xdr:from>
    <xdr:ext cx="2209800" cy="647700"/>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90525"/>
          <a:ext cx="2209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1</xdr:row>
      <xdr:rowOff>0</xdr:rowOff>
    </xdr:from>
    <xdr:ext cx="2009775" cy="590550"/>
    <xdr:pic>
      <xdr:nvPicPr>
        <xdr:cNvPr id="2" name="Afbeelding 2">
          <a:extLst>
            <a:ext uri="{FF2B5EF4-FFF2-40B4-BE49-F238E27FC236}">
              <a16:creationId xmlns:a16="http://schemas.microsoft.com/office/drawing/2014/main" id="{37FD6F43-3B02-45B3-BFF0-8494D43C85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 y="200025"/>
          <a:ext cx="20097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36"/>
  <sheetViews>
    <sheetView showGridLines="0" showRowColHeaders="0" tabSelected="1" workbookViewId="0">
      <selection activeCell="D1" sqref="D1"/>
    </sheetView>
  </sheetViews>
  <sheetFormatPr defaultColWidth="15.140625" defaultRowHeight="15" zeroHeight="1" x14ac:dyDescent="0.25"/>
  <cols>
    <col min="1" max="1" width="7.5703125" customWidth="1"/>
    <col min="2" max="2" width="21.5703125" customWidth="1"/>
    <col min="3" max="7" width="9.140625" customWidth="1"/>
    <col min="8" max="8" width="15.7109375" customWidth="1"/>
    <col min="9" max="16383" width="0" hidden="1" customWidth="1"/>
    <col min="16384" max="16384" width="5.85546875" hidden="1" customWidth="1"/>
  </cols>
  <sheetData>
    <row r="1" spans="1:8" ht="15.75" x14ac:dyDescent="0.25">
      <c r="A1" s="70"/>
      <c r="B1" s="70"/>
      <c r="C1" s="70"/>
      <c r="D1" s="71" t="s">
        <v>277</v>
      </c>
      <c r="E1" s="70"/>
      <c r="F1" s="70"/>
      <c r="G1" s="70"/>
      <c r="H1" s="70"/>
    </row>
    <row r="2" spans="1:8" x14ac:dyDescent="0.25">
      <c r="A2" s="70"/>
      <c r="B2" s="72" t="s">
        <v>189</v>
      </c>
      <c r="C2" s="129" t="s">
        <v>81</v>
      </c>
      <c r="D2" s="130"/>
      <c r="E2" s="73"/>
      <c r="F2" s="73"/>
      <c r="G2" s="73"/>
      <c r="H2" s="73"/>
    </row>
    <row r="3" spans="1:8" x14ac:dyDescent="0.25">
      <c r="A3" s="70"/>
      <c r="B3" s="72" t="s">
        <v>190</v>
      </c>
      <c r="C3" s="131">
        <v>12</v>
      </c>
      <c r="D3" s="132"/>
      <c r="E3" s="73"/>
      <c r="F3" s="73"/>
      <c r="G3" s="73"/>
      <c r="H3" s="73"/>
    </row>
    <row r="4" spans="1:8" x14ac:dyDescent="0.25">
      <c r="A4" s="70"/>
      <c r="B4" s="72" t="s">
        <v>191</v>
      </c>
      <c r="C4" s="133">
        <v>1</v>
      </c>
      <c r="D4" s="132"/>
      <c r="E4" s="73"/>
      <c r="F4" s="73"/>
      <c r="G4" s="73"/>
      <c r="H4" s="73"/>
    </row>
    <row r="5" spans="1:8" x14ac:dyDescent="0.25">
      <c r="A5" s="70"/>
      <c r="B5" s="72" t="s">
        <v>192</v>
      </c>
      <c r="C5" s="133"/>
      <c r="D5" s="132"/>
      <c r="E5" s="73"/>
      <c r="F5" s="73"/>
      <c r="G5" s="73"/>
      <c r="H5" s="73"/>
    </row>
    <row r="6" spans="1:8" x14ac:dyDescent="0.25">
      <c r="A6" s="70"/>
      <c r="B6" s="72" t="s">
        <v>193</v>
      </c>
      <c r="C6" s="134"/>
      <c r="D6" s="135"/>
      <c r="E6" s="73" t="s">
        <v>117</v>
      </c>
      <c r="F6" s="73" t="s">
        <v>194</v>
      </c>
      <c r="G6" s="73"/>
      <c r="H6" s="73"/>
    </row>
    <row r="7" spans="1:8" x14ac:dyDescent="0.25">
      <c r="A7" s="70"/>
      <c r="B7" s="74" t="s">
        <v>195</v>
      </c>
      <c r="C7" s="75" t="s">
        <v>103</v>
      </c>
      <c r="D7" s="76"/>
      <c r="E7" s="73"/>
      <c r="F7" s="73"/>
      <c r="G7" s="73"/>
      <c r="H7" s="73"/>
    </row>
    <row r="8" spans="1:8" x14ac:dyDescent="0.25">
      <c r="A8" s="70"/>
      <c r="B8" s="77"/>
      <c r="C8" s="78"/>
      <c r="D8" s="78"/>
      <c r="E8" s="70"/>
      <c r="F8" s="79"/>
      <c r="G8" s="79"/>
      <c r="H8" s="79"/>
    </row>
    <row r="9" spans="1:8" x14ac:dyDescent="0.25">
      <c r="A9" s="70"/>
      <c r="B9" s="77" t="s">
        <v>196</v>
      </c>
      <c r="C9" s="127">
        <f>IF('premies ed.'!L1=0,0,((VLOOKUP('premies ed.'!L1,'Salaristabel VO'!A4:S37,C3+2,0)+'premies ed.'!J7)*C4))</f>
        <v>6149</v>
      </c>
      <c r="D9" s="128"/>
      <c r="E9" s="70"/>
      <c r="F9" s="79"/>
      <c r="G9" s="80"/>
      <c r="H9" s="80"/>
    </row>
    <row r="10" spans="1:8" x14ac:dyDescent="0.25">
      <c r="A10" s="70" t="s">
        <v>197</v>
      </c>
      <c r="B10" s="70"/>
      <c r="C10" s="70"/>
      <c r="D10" s="70"/>
      <c r="E10" s="70"/>
      <c r="F10" s="79"/>
      <c r="G10" s="70"/>
      <c r="H10" s="70"/>
    </row>
    <row r="11" spans="1:8" x14ac:dyDescent="0.25">
      <c r="A11" s="70"/>
      <c r="B11" s="77" t="s">
        <v>198</v>
      </c>
      <c r="C11" s="127">
        <f>C13*3/13</f>
        <v>2152.4189261230763</v>
      </c>
      <c r="D11" s="128"/>
      <c r="E11" s="70"/>
      <c r="F11" s="79"/>
      <c r="G11" s="80"/>
      <c r="H11" s="80"/>
    </row>
    <row r="12" spans="1:8" x14ac:dyDescent="0.25">
      <c r="A12" s="70"/>
      <c r="B12" s="70"/>
      <c r="C12" s="70"/>
      <c r="D12" s="70"/>
      <c r="E12" s="70"/>
      <c r="F12" s="79"/>
      <c r="G12" s="81"/>
      <c r="H12" s="81"/>
    </row>
    <row r="13" spans="1:8" x14ac:dyDescent="0.25">
      <c r="A13" s="70"/>
      <c r="B13" s="77" t="s">
        <v>199</v>
      </c>
      <c r="C13" s="127">
        <f>C15/12</f>
        <v>9327.1486798666647</v>
      </c>
      <c r="D13" s="128"/>
      <c r="E13" s="81"/>
      <c r="F13" s="79"/>
      <c r="G13" s="80"/>
      <c r="H13" s="80"/>
    </row>
    <row r="14" spans="1:8" x14ac:dyDescent="0.25">
      <c r="A14" s="70"/>
      <c r="B14" s="70"/>
      <c r="C14" s="70"/>
      <c r="D14" s="70"/>
      <c r="E14" s="70"/>
      <c r="F14" s="79"/>
      <c r="G14" s="70"/>
      <c r="H14" s="70"/>
    </row>
    <row r="15" spans="1:8" x14ac:dyDescent="0.25">
      <c r="A15" s="70"/>
      <c r="B15" s="77" t="s">
        <v>200</v>
      </c>
      <c r="C15" s="127">
        <f>IF(C9=0,0,'Specificatie loonkosten'!G15+'Specificatie loonkosten'!G23)</f>
        <v>111925.78415839998</v>
      </c>
      <c r="D15" s="128"/>
      <c r="E15" s="70"/>
      <c r="F15" s="79"/>
      <c r="G15" s="80"/>
      <c r="H15" s="80"/>
    </row>
    <row r="16" spans="1:8" x14ac:dyDescent="0.25">
      <c r="A16" s="70"/>
      <c r="B16" s="70"/>
      <c r="C16" s="82" t="s">
        <v>117</v>
      </c>
      <c r="D16" s="82"/>
      <c r="E16" s="70"/>
      <c r="F16" s="79"/>
      <c r="G16" s="80"/>
      <c r="H16" s="80"/>
    </row>
    <row r="17" spans="1:8" x14ac:dyDescent="0.25">
      <c r="A17" s="70"/>
      <c r="B17" s="70"/>
      <c r="C17" s="70"/>
      <c r="D17" s="70"/>
      <c r="E17" s="70"/>
      <c r="F17" s="70"/>
      <c r="G17" s="70"/>
      <c r="H17" s="70"/>
    </row>
    <row r="18" spans="1:8" x14ac:dyDescent="0.25">
      <c r="A18" s="70"/>
      <c r="B18" s="81" t="s">
        <v>235</v>
      </c>
      <c r="C18" s="70"/>
      <c r="D18" s="70"/>
      <c r="E18" s="70"/>
      <c r="F18" s="70"/>
      <c r="G18" s="70"/>
      <c r="H18" s="70"/>
    </row>
    <row r="19" spans="1:8" ht="59.25" customHeight="1" x14ac:dyDescent="0.25">
      <c r="A19" s="70"/>
      <c r="B19" s="123" t="s">
        <v>273</v>
      </c>
      <c r="C19" s="124"/>
      <c r="D19" s="124"/>
      <c r="E19" s="124"/>
      <c r="F19" s="125"/>
      <c r="G19" s="70"/>
      <c r="H19" s="70"/>
    </row>
    <row r="20" spans="1:8" x14ac:dyDescent="0.25">
      <c r="A20" s="70"/>
      <c r="B20" s="89"/>
      <c r="C20" s="88"/>
      <c r="D20" s="88"/>
      <c r="E20" s="88"/>
      <c r="F20" s="88"/>
      <c r="G20" s="70"/>
      <c r="H20" s="70"/>
    </row>
    <row r="21" spans="1:8" ht="90" customHeight="1" x14ac:dyDescent="0.25">
      <c r="A21" s="70"/>
      <c r="B21" s="126" t="s">
        <v>274</v>
      </c>
      <c r="C21" s="124"/>
      <c r="D21" s="124"/>
      <c r="E21" s="124"/>
      <c r="F21" s="125"/>
      <c r="G21" s="83"/>
      <c r="H21" s="83"/>
    </row>
    <row r="22" spans="1:8" x14ac:dyDescent="0.25">
      <c r="A22" s="70"/>
      <c r="B22" s="88"/>
      <c r="C22" s="88"/>
      <c r="D22" s="88"/>
      <c r="E22" s="88"/>
      <c r="F22" s="88"/>
      <c r="G22" s="70"/>
      <c r="H22" s="70"/>
    </row>
    <row r="23" spans="1:8" x14ac:dyDescent="0.25">
      <c r="A23" s="70"/>
      <c r="B23" s="88" t="s">
        <v>213</v>
      </c>
      <c r="C23" s="88"/>
      <c r="D23" s="88"/>
      <c r="E23" s="88"/>
      <c r="F23" s="88"/>
      <c r="G23" s="70"/>
      <c r="H23" s="70"/>
    </row>
    <row r="24" spans="1:8" x14ac:dyDescent="0.25">
      <c r="A24" s="70"/>
      <c r="B24" s="121" t="s">
        <v>214</v>
      </c>
      <c r="C24" s="122"/>
      <c r="D24" s="122"/>
      <c r="E24" s="122"/>
      <c r="F24" s="122"/>
      <c r="G24" s="70"/>
      <c r="H24" s="70"/>
    </row>
    <row r="25" spans="1:8" x14ac:dyDescent="0.25">
      <c r="A25" s="70"/>
      <c r="B25" s="88" t="s">
        <v>201</v>
      </c>
      <c r="C25" s="88"/>
      <c r="D25" s="88"/>
      <c r="E25" s="88"/>
      <c r="F25" s="88"/>
      <c r="G25" s="70"/>
      <c r="H25" s="70"/>
    </row>
    <row r="26" spans="1:8" x14ac:dyDescent="0.25">
      <c r="A26" s="70"/>
      <c r="B26" s="88"/>
      <c r="C26" s="88"/>
      <c r="D26" s="88"/>
      <c r="E26" s="88"/>
      <c r="F26" s="88"/>
      <c r="G26" s="70"/>
      <c r="H26" s="70"/>
    </row>
    <row r="27" spans="1:8" x14ac:dyDescent="0.25">
      <c r="A27" s="70"/>
      <c r="B27" s="88"/>
      <c r="C27" s="88"/>
      <c r="D27" s="88"/>
      <c r="E27" s="88"/>
      <c r="F27" s="88"/>
      <c r="G27" s="70"/>
      <c r="H27" s="70"/>
    </row>
    <row r="28" spans="1:8" x14ac:dyDescent="0.25">
      <c r="A28" s="70"/>
      <c r="B28" s="70"/>
      <c r="C28" s="70"/>
      <c r="D28" s="70"/>
      <c r="E28" s="70"/>
      <c r="F28" s="70"/>
      <c r="G28" s="70"/>
      <c r="H28" s="70"/>
    </row>
    <row r="29" spans="1:8" x14ac:dyDescent="0.25">
      <c r="A29" s="70"/>
      <c r="B29" s="70"/>
      <c r="C29" s="70"/>
      <c r="D29" s="70"/>
      <c r="E29" s="70"/>
      <c r="F29" s="70"/>
      <c r="G29" s="70"/>
      <c r="H29" s="70"/>
    </row>
    <row r="30" spans="1:8" x14ac:dyDescent="0.25">
      <c r="A30" s="70"/>
      <c r="B30" s="70"/>
      <c r="C30" s="70"/>
      <c r="D30" s="70"/>
      <c r="E30" s="70"/>
      <c r="F30" s="70"/>
      <c r="G30" s="70"/>
      <c r="H30" s="70"/>
    </row>
    <row r="33" customFormat="1" hidden="1" x14ac:dyDescent="0.25"/>
    <row r="34" customFormat="1" hidden="1" x14ac:dyDescent="0.25"/>
    <row r="35" customFormat="1" hidden="1" x14ac:dyDescent="0.25"/>
    <row r="36" customFormat="1" hidden="1" x14ac:dyDescent="0.25"/>
  </sheetData>
  <sheetProtection algorithmName="SHA-512" hashValue="R+1YEhU+SZY7lEx/JPjw0EOzZa8q9c4WmS4/FlzG3wX8H8HQbIraZUckHK+3dGnhxfVDvhU1PQ7Y2PFwFxNjww==" saltValue="8G2fQplsHBZtOAZ1dUwX6Q==" spinCount="100000" sheet="1" objects="1" scenarios="1"/>
  <mergeCells count="12">
    <mergeCell ref="C2:D2"/>
    <mergeCell ref="C3:D3"/>
    <mergeCell ref="C4:D4"/>
    <mergeCell ref="C5:D5"/>
    <mergeCell ref="C6:D6"/>
    <mergeCell ref="B24:F24"/>
    <mergeCell ref="B19:F19"/>
    <mergeCell ref="B21:F21"/>
    <mergeCell ref="C9:D9"/>
    <mergeCell ref="C11:D11"/>
    <mergeCell ref="C13:D13"/>
    <mergeCell ref="C15:D15"/>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'premies ed.'!$M$2:$M$35</xm:f>
          </x14:formula1>
          <xm:sqref>C2:D2</xm:sqref>
        </x14:dataValidation>
        <x14:dataValidation type="list" allowBlank="1" showInputMessage="1" showErrorMessage="1" xr:uid="{00000000-0002-0000-0000-000002000000}">
          <x14:formula1>
            <xm:f>'premies ed.'!$E$2:$E$3</xm:f>
          </x14:formula1>
          <xm:sqref>C7</xm:sqref>
        </x14:dataValidation>
        <x14:dataValidation type="list" allowBlank="1" showInputMessage="1" showErrorMessage="1" xr:uid="{00000000-0002-0000-0000-000003000000}">
          <x14:formula1>
            <xm:f>INDIRECT('premies ed.'!L1)</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3"/>
  <sheetViews>
    <sheetView workbookViewId="0">
      <selection activeCell="D13" sqref="D13"/>
    </sheetView>
  </sheetViews>
  <sheetFormatPr defaultRowHeight="15" x14ac:dyDescent="0.25"/>
  <cols>
    <col min="2" max="2" width="24.5703125" bestFit="1" customWidth="1"/>
    <col min="3" max="3" width="26.7109375" bestFit="1" customWidth="1"/>
    <col min="4" max="4" width="10.85546875" customWidth="1"/>
    <col min="5" max="5" width="9.7109375" bestFit="1" customWidth="1"/>
    <col min="8" max="8" width="24.85546875" bestFit="1" customWidth="1"/>
    <col min="9" max="9" width="10.5703125" customWidth="1"/>
    <col min="10" max="11" width="9" customWidth="1"/>
    <col min="12" max="12" width="14.5703125" customWidth="1"/>
    <col min="13" max="13" width="9.140625" customWidth="1"/>
    <col min="14" max="21" width="9.140625" hidden="1" customWidth="1"/>
    <col min="22" max="29" width="0" hidden="1" customWidth="1"/>
  </cols>
  <sheetData>
    <row r="1" spans="1:48" x14ac:dyDescent="0.25">
      <c r="A1" s="30"/>
      <c r="B1" s="30"/>
      <c r="C1" s="30"/>
      <c r="D1" s="30"/>
      <c r="E1" s="30"/>
      <c r="F1" s="30"/>
      <c r="G1" s="30"/>
      <c r="H1" s="31"/>
      <c r="I1" s="31"/>
      <c r="J1" s="32"/>
      <c r="K1" s="32"/>
      <c r="L1" s="33" t="str">
        <f>Loonkosten!C2</f>
        <v>Schaal_11</v>
      </c>
      <c r="M1" s="34" t="s">
        <v>62</v>
      </c>
      <c r="N1" s="35" t="s">
        <v>63</v>
      </c>
      <c r="O1" s="35" t="s">
        <v>64</v>
      </c>
      <c r="P1" s="35" t="s">
        <v>65</v>
      </c>
      <c r="Q1" s="36" t="s">
        <v>66</v>
      </c>
      <c r="R1" s="36" t="s">
        <v>67</v>
      </c>
      <c r="S1" s="36" t="s">
        <v>68</v>
      </c>
      <c r="T1" s="36" t="s">
        <v>69</v>
      </c>
      <c r="U1" s="35" t="s">
        <v>70</v>
      </c>
      <c r="V1" s="35" t="s">
        <v>71</v>
      </c>
      <c r="W1" s="35" t="s">
        <v>72</v>
      </c>
      <c r="X1" s="35" t="s">
        <v>73</v>
      </c>
      <c r="Y1" s="35" t="s">
        <v>74</v>
      </c>
      <c r="Z1" s="35" t="s">
        <v>75</v>
      </c>
      <c r="AA1" s="35" t="s">
        <v>76</v>
      </c>
      <c r="AB1" s="35" t="s">
        <v>77</v>
      </c>
      <c r="AC1" s="35" t="s">
        <v>78</v>
      </c>
      <c r="AD1" s="35" t="s">
        <v>79</v>
      </c>
      <c r="AE1" s="35" t="s">
        <v>80</v>
      </c>
      <c r="AF1" s="35" t="s">
        <v>81</v>
      </c>
      <c r="AG1" s="35" t="s">
        <v>82</v>
      </c>
      <c r="AH1" s="35" t="s">
        <v>83</v>
      </c>
      <c r="AI1" s="35" t="s">
        <v>84</v>
      </c>
      <c r="AJ1" s="35" t="s">
        <v>85</v>
      </c>
      <c r="AK1" s="35" t="s">
        <v>86</v>
      </c>
      <c r="AL1" s="37" t="s">
        <v>87</v>
      </c>
      <c r="AM1" s="37" t="s">
        <v>88</v>
      </c>
      <c r="AN1" s="37" t="s">
        <v>89</v>
      </c>
      <c r="AO1" s="37" t="s">
        <v>90</v>
      </c>
      <c r="AP1" s="37" t="s">
        <v>91</v>
      </c>
      <c r="AQ1" s="37" t="s">
        <v>92</v>
      </c>
      <c r="AR1" s="37" t="s">
        <v>93</v>
      </c>
      <c r="AS1" s="37" t="s">
        <v>94</v>
      </c>
      <c r="AT1" s="37" t="s">
        <v>95</v>
      </c>
      <c r="AU1" s="37" t="s">
        <v>96</v>
      </c>
      <c r="AV1" s="34"/>
    </row>
    <row r="2" spans="1:48" x14ac:dyDescent="0.25">
      <c r="A2" s="30"/>
      <c r="B2" s="38">
        <v>45658</v>
      </c>
      <c r="C2" s="39" t="s">
        <v>97</v>
      </c>
      <c r="D2" s="30"/>
      <c r="E2" s="40" t="s">
        <v>98</v>
      </c>
      <c r="F2" s="30"/>
      <c r="G2" s="35" t="s">
        <v>100</v>
      </c>
      <c r="H2" s="31"/>
      <c r="I2" s="31"/>
      <c r="J2" s="32"/>
      <c r="K2" s="87"/>
      <c r="L2" s="32" t="s">
        <v>99</v>
      </c>
      <c r="M2" s="35" t="s">
        <v>100</v>
      </c>
      <c r="N2" s="31">
        <v>1</v>
      </c>
      <c r="O2" s="31">
        <v>1</v>
      </c>
      <c r="P2" s="31">
        <v>1</v>
      </c>
      <c r="Q2" s="31">
        <v>1</v>
      </c>
      <c r="R2" s="31">
        <v>1</v>
      </c>
      <c r="S2" s="31">
        <v>1</v>
      </c>
      <c r="T2" s="31">
        <v>1</v>
      </c>
      <c r="U2" s="31">
        <v>1</v>
      </c>
      <c r="V2" s="31">
        <v>1</v>
      </c>
      <c r="W2" s="31">
        <v>1</v>
      </c>
      <c r="X2" s="31">
        <v>1</v>
      </c>
      <c r="Y2" s="31">
        <v>1</v>
      </c>
      <c r="Z2" s="31">
        <v>1</v>
      </c>
      <c r="AA2" s="31">
        <v>1</v>
      </c>
      <c r="AB2" s="31">
        <v>1</v>
      </c>
      <c r="AC2" s="31">
        <v>1</v>
      </c>
      <c r="AD2" s="31">
        <v>1</v>
      </c>
      <c r="AE2" s="31">
        <v>1</v>
      </c>
      <c r="AF2" s="31">
        <v>1</v>
      </c>
      <c r="AG2" s="31">
        <v>1</v>
      </c>
      <c r="AH2" s="31">
        <v>1</v>
      </c>
      <c r="AI2" s="31">
        <v>1</v>
      </c>
      <c r="AJ2" s="31">
        <v>1</v>
      </c>
      <c r="AK2" s="31">
        <v>1</v>
      </c>
      <c r="AL2" s="31">
        <v>1</v>
      </c>
      <c r="AM2" s="31">
        <v>11</v>
      </c>
      <c r="AN2" s="31">
        <v>13</v>
      </c>
      <c r="AO2" s="31">
        <v>11</v>
      </c>
      <c r="AP2" s="31">
        <v>10</v>
      </c>
      <c r="AQ2" s="31">
        <v>8</v>
      </c>
      <c r="AR2" s="31">
        <v>9</v>
      </c>
      <c r="AS2" s="31">
        <v>9</v>
      </c>
      <c r="AT2" s="31">
        <v>9</v>
      </c>
      <c r="AU2" s="31">
        <v>6</v>
      </c>
      <c r="AV2" s="31"/>
    </row>
    <row r="3" spans="1:48" x14ac:dyDescent="0.25">
      <c r="A3" s="30"/>
      <c r="B3" s="40" t="s">
        <v>101</v>
      </c>
      <c r="C3" s="30" t="s">
        <v>102</v>
      </c>
      <c r="D3" s="30"/>
      <c r="E3" s="40" t="s">
        <v>103</v>
      </c>
      <c r="F3" s="30" t="s">
        <v>104</v>
      </c>
      <c r="G3" s="35" t="s">
        <v>107</v>
      </c>
      <c r="H3" s="31" t="s">
        <v>105</v>
      </c>
      <c r="I3" s="31"/>
      <c r="J3" s="32">
        <f>IF(Loonkosten!C7="ja",1,0)</f>
        <v>0</v>
      </c>
      <c r="K3" s="87"/>
      <c r="L3" s="32" t="s">
        <v>106</v>
      </c>
      <c r="M3" s="35" t="s">
        <v>107</v>
      </c>
      <c r="N3" s="31">
        <v>2</v>
      </c>
      <c r="O3" s="31">
        <v>2</v>
      </c>
      <c r="P3" s="31">
        <v>2</v>
      </c>
      <c r="Q3" s="31">
        <v>2</v>
      </c>
      <c r="R3" s="31">
        <v>2</v>
      </c>
      <c r="S3" s="31">
        <v>2</v>
      </c>
      <c r="T3" s="31">
        <v>2</v>
      </c>
      <c r="U3" s="31"/>
      <c r="V3" s="31">
        <v>2</v>
      </c>
      <c r="W3" s="31">
        <v>2</v>
      </c>
      <c r="X3" s="31">
        <v>2</v>
      </c>
      <c r="Y3" s="31">
        <v>2</v>
      </c>
      <c r="Z3" s="31">
        <v>2</v>
      </c>
      <c r="AA3" s="31">
        <v>2</v>
      </c>
      <c r="AB3" s="31">
        <v>2</v>
      </c>
      <c r="AC3" s="31">
        <v>2</v>
      </c>
      <c r="AD3" s="31">
        <v>2</v>
      </c>
      <c r="AE3" s="31">
        <v>2</v>
      </c>
      <c r="AF3" s="31">
        <v>2</v>
      </c>
      <c r="AG3" s="31">
        <v>2</v>
      </c>
      <c r="AH3" s="31">
        <v>2</v>
      </c>
      <c r="AI3" s="31">
        <v>2</v>
      </c>
      <c r="AJ3" s="31">
        <v>2</v>
      </c>
      <c r="AK3" s="31">
        <v>2</v>
      </c>
      <c r="AL3" s="31">
        <v>2</v>
      </c>
      <c r="AM3" s="31">
        <v>12</v>
      </c>
      <c r="AN3" s="31">
        <v>14</v>
      </c>
      <c r="AO3" s="31">
        <v>12</v>
      </c>
      <c r="AP3" s="31">
        <v>11</v>
      </c>
      <c r="AQ3" s="31">
        <v>9</v>
      </c>
      <c r="AR3" s="31">
        <v>10</v>
      </c>
      <c r="AS3" s="31">
        <v>10</v>
      </c>
      <c r="AT3" s="31">
        <v>10</v>
      </c>
      <c r="AU3" s="31">
        <v>7</v>
      </c>
      <c r="AV3" s="31"/>
    </row>
    <row r="4" spans="1:48" x14ac:dyDescent="0.25">
      <c r="A4" s="30"/>
      <c r="B4" s="30"/>
      <c r="C4" s="41"/>
      <c r="D4" s="42"/>
      <c r="E4" s="43" t="s">
        <v>206</v>
      </c>
      <c r="F4" s="42"/>
      <c r="G4" s="35" t="s">
        <v>110</v>
      </c>
      <c r="H4" s="31" t="s">
        <v>108</v>
      </c>
      <c r="I4" s="44">
        <v>26.78</v>
      </c>
      <c r="J4" s="32">
        <f>IF(AND(H10="LB12",J3=1),I4,0)</f>
        <v>0</v>
      </c>
      <c r="K4" s="87"/>
      <c r="L4" s="32" t="s">
        <v>109</v>
      </c>
      <c r="M4" s="35" t="s">
        <v>110</v>
      </c>
      <c r="N4" s="31">
        <v>3</v>
      </c>
      <c r="O4" s="31">
        <v>3</v>
      </c>
      <c r="P4" s="31">
        <v>3</v>
      </c>
      <c r="Q4" s="31">
        <v>3</v>
      </c>
      <c r="R4" s="31">
        <v>3</v>
      </c>
      <c r="S4" s="31">
        <v>3</v>
      </c>
      <c r="T4" s="31">
        <v>3</v>
      </c>
      <c r="U4" s="31"/>
      <c r="V4" s="31">
        <v>3</v>
      </c>
      <c r="W4" s="31">
        <v>3</v>
      </c>
      <c r="X4" s="31">
        <v>3</v>
      </c>
      <c r="Y4" s="31">
        <v>3</v>
      </c>
      <c r="Z4" s="31">
        <v>3</v>
      </c>
      <c r="AA4" s="31">
        <v>3</v>
      </c>
      <c r="AB4" s="31">
        <v>3</v>
      </c>
      <c r="AC4" s="31">
        <v>3</v>
      </c>
      <c r="AD4" s="31">
        <v>3</v>
      </c>
      <c r="AE4" s="31">
        <v>3</v>
      </c>
      <c r="AF4" s="31">
        <v>3</v>
      </c>
      <c r="AG4" s="31">
        <v>3</v>
      </c>
      <c r="AH4" s="31">
        <v>3</v>
      </c>
      <c r="AI4" s="31">
        <v>3</v>
      </c>
      <c r="AJ4" s="31">
        <v>3</v>
      </c>
      <c r="AK4" s="31">
        <v>3</v>
      </c>
      <c r="AL4" s="31">
        <v>3</v>
      </c>
      <c r="AM4" s="31">
        <v>13</v>
      </c>
      <c r="AN4" s="31">
        <v>15</v>
      </c>
      <c r="AO4" s="31">
        <v>13</v>
      </c>
      <c r="AP4" s="31">
        <v>12</v>
      </c>
      <c r="AQ4" s="31">
        <v>10</v>
      </c>
      <c r="AR4" s="31">
        <v>11</v>
      </c>
      <c r="AS4" s="31">
        <v>11</v>
      </c>
      <c r="AT4" s="31">
        <v>11</v>
      </c>
      <c r="AU4" s="31">
        <v>8</v>
      </c>
      <c r="AV4" s="31"/>
    </row>
    <row r="5" spans="1:48" x14ac:dyDescent="0.25">
      <c r="A5" s="30"/>
      <c r="B5" s="30"/>
      <c r="C5" s="41"/>
      <c r="D5" s="42"/>
      <c r="E5" s="43" t="s">
        <v>207</v>
      </c>
      <c r="F5" s="42"/>
      <c r="G5" s="42"/>
      <c r="H5" s="31" t="s">
        <v>111</v>
      </c>
      <c r="I5" s="44">
        <v>48.93</v>
      </c>
      <c r="J5" s="32">
        <f>IF(AND(H10="LC12",J3=1),I5,0)</f>
        <v>0</v>
      </c>
      <c r="K5" s="32"/>
      <c r="L5" s="32" t="s">
        <v>112</v>
      </c>
      <c r="M5" s="36" t="s">
        <v>66</v>
      </c>
      <c r="N5" s="31">
        <v>4</v>
      </c>
      <c r="O5" s="31">
        <v>4</v>
      </c>
      <c r="P5" s="31">
        <v>4</v>
      </c>
      <c r="Q5" s="31">
        <v>4</v>
      </c>
      <c r="R5" s="31">
        <v>4</v>
      </c>
      <c r="S5" s="31">
        <v>4</v>
      </c>
      <c r="T5" s="31">
        <v>4</v>
      </c>
      <c r="U5" s="31"/>
      <c r="V5" s="31">
        <v>4</v>
      </c>
      <c r="W5" s="31">
        <v>4</v>
      </c>
      <c r="X5" s="31">
        <v>4</v>
      </c>
      <c r="Y5" s="31">
        <v>4</v>
      </c>
      <c r="Z5" s="31">
        <v>4</v>
      </c>
      <c r="AA5" s="31">
        <v>4</v>
      </c>
      <c r="AB5" s="31">
        <v>4</v>
      </c>
      <c r="AC5" s="31">
        <v>4</v>
      </c>
      <c r="AD5" s="31">
        <v>4</v>
      </c>
      <c r="AE5" s="31">
        <v>4</v>
      </c>
      <c r="AF5" s="31">
        <v>4</v>
      </c>
      <c r="AG5" s="31">
        <v>4</v>
      </c>
      <c r="AH5" s="31">
        <v>4</v>
      </c>
      <c r="AI5" s="31">
        <v>4</v>
      </c>
      <c r="AJ5" s="31">
        <v>4</v>
      </c>
      <c r="AK5" s="31">
        <v>4</v>
      </c>
      <c r="AL5" s="31">
        <v>4</v>
      </c>
      <c r="AM5" s="31"/>
      <c r="AN5" s="31">
        <v>16</v>
      </c>
      <c r="AO5" s="31">
        <v>14</v>
      </c>
      <c r="AP5" s="31"/>
      <c r="AQ5" s="31"/>
      <c r="AR5" s="31"/>
      <c r="AS5" s="31"/>
      <c r="AT5" s="31"/>
      <c r="AU5" s="31"/>
      <c r="AV5" s="31"/>
    </row>
    <row r="6" spans="1:48" x14ac:dyDescent="0.25">
      <c r="A6" s="30"/>
      <c r="B6" s="30"/>
      <c r="C6" s="41"/>
      <c r="D6" s="42"/>
      <c r="E6" s="43" t="s">
        <v>208</v>
      </c>
      <c r="F6" s="42"/>
      <c r="G6" s="42"/>
      <c r="H6" s="31" t="s">
        <v>113</v>
      </c>
      <c r="I6" s="44">
        <v>24.21</v>
      </c>
      <c r="J6" s="32">
        <f>IF(AND(H10="LD12",J3=1),I6,0)</f>
        <v>0</v>
      </c>
      <c r="K6" s="32"/>
      <c r="L6" s="32" t="s">
        <v>114</v>
      </c>
      <c r="M6" s="36" t="s">
        <v>67</v>
      </c>
      <c r="N6" s="31">
        <v>5</v>
      </c>
      <c r="O6" s="31">
        <v>5</v>
      </c>
      <c r="P6" s="31">
        <v>5</v>
      </c>
      <c r="Q6" s="31">
        <v>5</v>
      </c>
      <c r="R6" s="31">
        <v>5</v>
      </c>
      <c r="S6" s="31">
        <v>5</v>
      </c>
      <c r="T6" s="31">
        <v>5</v>
      </c>
      <c r="U6" s="31"/>
      <c r="V6" s="31">
        <v>5</v>
      </c>
      <c r="W6" s="31">
        <v>5</v>
      </c>
      <c r="X6" s="31">
        <v>5</v>
      </c>
      <c r="Y6" s="31">
        <v>5</v>
      </c>
      <c r="Z6" s="31">
        <v>5</v>
      </c>
      <c r="AA6" s="31">
        <v>5</v>
      </c>
      <c r="AB6" s="31">
        <v>5</v>
      </c>
      <c r="AC6" s="31">
        <v>5</v>
      </c>
      <c r="AD6" s="31">
        <v>5</v>
      </c>
      <c r="AE6" s="31">
        <v>5</v>
      </c>
      <c r="AF6" s="31">
        <v>5</v>
      </c>
      <c r="AG6" s="31">
        <v>5</v>
      </c>
      <c r="AH6" s="31">
        <v>5</v>
      </c>
      <c r="AI6" s="31">
        <v>5</v>
      </c>
      <c r="AJ6" s="31">
        <v>5</v>
      </c>
      <c r="AK6" s="31">
        <v>5</v>
      </c>
      <c r="AL6" s="31">
        <v>5</v>
      </c>
      <c r="AM6" s="31"/>
      <c r="AN6" s="31"/>
      <c r="AO6" s="31">
        <v>15</v>
      </c>
      <c r="AP6" s="31"/>
      <c r="AQ6" s="31"/>
      <c r="AR6" s="31"/>
      <c r="AS6" s="31"/>
      <c r="AT6" s="31"/>
      <c r="AU6" s="31"/>
      <c r="AV6" s="31"/>
    </row>
    <row r="7" spans="1:48" x14ac:dyDescent="0.25">
      <c r="A7" s="30"/>
      <c r="B7" s="40"/>
      <c r="C7" s="45"/>
      <c r="D7" s="42"/>
      <c r="E7" s="43"/>
      <c r="F7" s="42"/>
      <c r="G7" s="42"/>
      <c r="H7" s="31" t="s">
        <v>105</v>
      </c>
      <c r="I7" s="31"/>
      <c r="J7" s="31">
        <f>SUM(J4:J6)</f>
        <v>0</v>
      </c>
      <c r="K7" s="31"/>
      <c r="L7" s="32" t="s">
        <v>115</v>
      </c>
      <c r="M7" s="36" t="s">
        <v>68</v>
      </c>
      <c r="N7" s="31">
        <v>6</v>
      </c>
      <c r="O7" s="31">
        <v>6</v>
      </c>
      <c r="P7" s="31">
        <v>6</v>
      </c>
      <c r="Q7" s="31">
        <v>6</v>
      </c>
      <c r="R7" s="31">
        <v>6</v>
      </c>
      <c r="S7" s="31">
        <v>6</v>
      </c>
      <c r="T7" s="31">
        <v>6</v>
      </c>
      <c r="U7" s="31"/>
      <c r="V7" s="31">
        <v>6</v>
      </c>
      <c r="W7" s="31">
        <v>6</v>
      </c>
      <c r="X7" s="31">
        <v>6</v>
      </c>
      <c r="Y7" s="31">
        <v>6</v>
      </c>
      <c r="Z7" s="31">
        <v>6</v>
      </c>
      <c r="AA7" s="31">
        <v>6</v>
      </c>
      <c r="AB7" s="31">
        <v>6</v>
      </c>
      <c r="AC7" s="31">
        <v>6</v>
      </c>
      <c r="AD7" s="31">
        <v>6</v>
      </c>
      <c r="AE7" s="31">
        <v>6</v>
      </c>
      <c r="AF7" s="31">
        <v>6</v>
      </c>
      <c r="AG7" s="31">
        <v>6</v>
      </c>
      <c r="AH7" s="31">
        <v>6</v>
      </c>
      <c r="AI7" s="31">
        <v>6</v>
      </c>
      <c r="AJ7" s="31">
        <v>6</v>
      </c>
      <c r="AK7" s="31">
        <v>6</v>
      </c>
      <c r="AL7" s="31">
        <v>6</v>
      </c>
      <c r="AM7" s="31"/>
      <c r="AN7" s="31"/>
      <c r="AO7" s="31">
        <v>16</v>
      </c>
      <c r="AP7" s="31"/>
      <c r="AQ7" s="31"/>
      <c r="AR7" s="31"/>
      <c r="AS7" s="31"/>
      <c r="AT7" s="31"/>
      <c r="AU7" s="31"/>
      <c r="AV7" s="31"/>
    </row>
    <row r="8" spans="1:48" x14ac:dyDescent="0.25">
      <c r="A8" s="30"/>
      <c r="B8" s="30" t="s">
        <v>116</v>
      </c>
      <c r="C8" s="30"/>
      <c r="D8" s="46">
        <f>12*Loonkosten!C9</f>
        <v>73788</v>
      </c>
      <c r="E8" s="40"/>
      <c r="F8" s="40" t="s">
        <v>117</v>
      </c>
      <c r="G8" s="40"/>
      <c r="H8" s="31"/>
      <c r="I8" s="31"/>
      <c r="J8" s="47"/>
      <c r="K8" s="47"/>
      <c r="L8" s="32" t="s">
        <v>118</v>
      </c>
      <c r="M8" s="36" t="s">
        <v>69</v>
      </c>
      <c r="N8" s="31">
        <v>7</v>
      </c>
      <c r="O8" s="31">
        <v>7</v>
      </c>
      <c r="P8" s="31">
        <v>7</v>
      </c>
      <c r="Q8" s="31">
        <v>7</v>
      </c>
      <c r="R8" s="31">
        <v>7</v>
      </c>
      <c r="S8" s="31">
        <v>7</v>
      </c>
      <c r="T8" s="31">
        <v>7</v>
      </c>
      <c r="U8" s="31"/>
      <c r="V8" s="31">
        <v>7</v>
      </c>
      <c r="W8" s="31">
        <v>7</v>
      </c>
      <c r="X8" s="31">
        <v>7</v>
      </c>
      <c r="Y8" s="31">
        <v>7</v>
      </c>
      <c r="Z8" s="31">
        <v>7</v>
      </c>
      <c r="AA8" s="31">
        <v>7</v>
      </c>
      <c r="AB8" s="31">
        <v>7</v>
      </c>
      <c r="AC8" s="31">
        <v>7</v>
      </c>
      <c r="AD8" s="31">
        <v>7</v>
      </c>
      <c r="AE8" s="31">
        <v>7</v>
      </c>
      <c r="AF8" s="31">
        <v>7</v>
      </c>
      <c r="AG8" s="31">
        <v>7</v>
      </c>
      <c r="AH8" s="31">
        <v>7</v>
      </c>
      <c r="AI8" s="31">
        <v>7</v>
      </c>
      <c r="AJ8" s="31">
        <v>7</v>
      </c>
      <c r="AK8" s="31">
        <v>7</v>
      </c>
      <c r="AL8" s="31">
        <v>7</v>
      </c>
      <c r="AM8" s="31"/>
      <c r="AN8" s="31"/>
      <c r="AO8" s="31"/>
      <c r="AP8" s="31"/>
      <c r="AQ8" s="31"/>
      <c r="AR8" s="31"/>
      <c r="AS8" s="31"/>
      <c r="AT8" s="31"/>
      <c r="AU8" s="31"/>
      <c r="AV8" s="31"/>
    </row>
    <row r="9" spans="1:48" x14ac:dyDescent="0.25">
      <c r="A9" s="30"/>
      <c r="B9" s="30" t="s">
        <v>119</v>
      </c>
      <c r="C9" s="30"/>
      <c r="D9" s="30"/>
      <c r="E9" s="92">
        <f>Loonkosten!C5*Loonkosten!C9/Loonkosten!C4*12*IF(OR(Loonkosten!C2="Schaal_1",Loonkosten!C2="Schaal_2",Loonkosten!C2="Schaal_3",Loonkosten!C2="Schaal_4",Loonkosten!C2="Schaal_5",Loonkosten!C2="Schaal_6",Loonkosten!C2="Schaal_7",Loonkosten!C2="Schaal_8",Loonkosten!C2="ID_1",Loonkosten!C2="ID_2",Loonkosten!C2="ID_3"),0.4,0.5)</f>
        <v>0</v>
      </c>
      <c r="F9" s="94">
        <f>Loonkosten!C5*Loonkosten!C9/Loonkosten!C4*12*IF(Loonkosten!C2&lt;9,0.1,0.2)</f>
        <v>0</v>
      </c>
      <c r="G9" s="48"/>
      <c r="H9" s="31"/>
      <c r="I9" s="31"/>
      <c r="J9" s="47"/>
      <c r="K9" s="47"/>
      <c r="L9" s="49" t="s">
        <v>120</v>
      </c>
      <c r="M9" s="35" t="s">
        <v>70</v>
      </c>
      <c r="N9" s="31"/>
      <c r="O9" s="31">
        <v>8</v>
      </c>
      <c r="P9" s="31">
        <v>8</v>
      </c>
      <c r="Q9" s="31">
        <v>8</v>
      </c>
      <c r="R9" s="31">
        <v>8</v>
      </c>
      <c r="S9" s="31">
        <v>8</v>
      </c>
      <c r="T9" s="31">
        <v>8</v>
      </c>
      <c r="U9" s="31"/>
      <c r="V9" s="31"/>
      <c r="W9" s="31">
        <v>8</v>
      </c>
      <c r="X9" s="31">
        <v>8</v>
      </c>
      <c r="Y9" s="31">
        <v>8</v>
      </c>
      <c r="Z9" s="31">
        <v>8</v>
      </c>
      <c r="AA9" s="31">
        <v>8</v>
      </c>
      <c r="AB9" s="31">
        <v>8</v>
      </c>
      <c r="AC9" s="31">
        <v>8</v>
      </c>
      <c r="AD9" s="31">
        <v>8</v>
      </c>
      <c r="AE9" s="31">
        <v>8</v>
      </c>
      <c r="AF9" s="31">
        <v>8</v>
      </c>
      <c r="AG9" s="31">
        <v>8</v>
      </c>
      <c r="AH9" s="31">
        <v>8</v>
      </c>
      <c r="AI9" s="31">
        <v>8</v>
      </c>
      <c r="AJ9" s="31">
        <v>8</v>
      </c>
      <c r="AK9" s="31">
        <v>8</v>
      </c>
      <c r="AL9" s="31">
        <v>8</v>
      </c>
      <c r="AM9" s="31"/>
      <c r="AN9" s="31"/>
      <c r="AO9" s="31"/>
      <c r="AP9" s="31"/>
      <c r="AQ9" s="31"/>
      <c r="AR9" s="31"/>
      <c r="AS9" s="31"/>
      <c r="AT9" s="31"/>
      <c r="AU9" s="31"/>
      <c r="AV9" s="31"/>
    </row>
    <row r="10" spans="1:48" x14ac:dyDescent="0.25">
      <c r="A10" s="30"/>
      <c r="B10" s="30" t="s">
        <v>121</v>
      </c>
      <c r="C10" s="86">
        <v>0.08</v>
      </c>
      <c r="D10" s="42">
        <f>C10*E16</f>
        <v>5903.04</v>
      </c>
      <c r="E10" s="30"/>
      <c r="F10" s="42"/>
      <c r="G10" s="48"/>
      <c r="H10" s="50" t="str">
        <f>Loonkosten!C2&amp;Loonkosten!C3</f>
        <v>Schaal_1112</v>
      </c>
      <c r="I10" s="31"/>
      <c r="J10" s="51"/>
      <c r="K10" s="87"/>
      <c r="L10" s="52" t="s">
        <v>122</v>
      </c>
      <c r="M10" s="35" t="s">
        <v>71</v>
      </c>
      <c r="N10" s="31"/>
      <c r="O10" s="31"/>
      <c r="P10" s="31">
        <v>9</v>
      </c>
      <c r="Q10" s="31">
        <v>9</v>
      </c>
      <c r="R10" s="31">
        <v>9</v>
      </c>
      <c r="S10" s="31">
        <v>9</v>
      </c>
      <c r="T10" s="31">
        <v>9</v>
      </c>
      <c r="U10" s="31"/>
      <c r="V10" s="31"/>
      <c r="W10" s="31"/>
      <c r="X10" s="31">
        <v>9</v>
      </c>
      <c r="Y10" s="31">
        <v>9</v>
      </c>
      <c r="Z10" s="31">
        <v>9</v>
      </c>
      <c r="AA10" s="31">
        <v>9</v>
      </c>
      <c r="AB10" s="31">
        <v>9</v>
      </c>
      <c r="AC10" s="31">
        <v>9</v>
      </c>
      <c r="AD10" s="31">
        <v>9</v>
      </c>
      <c r="AE10" s="31">
        <v>9</v>
      </c>
      <c r="AF10" s="31">
        <v>9</v>
      </c>
      <c r="AG10" s="31">
        <v>9</v>
      </c>
      <c r="AH10" s="31">
        <v>9</v>
      </c>
      <c r="AI10" s="31">
        <v>9</v>
      </c>
      <c r="AJ10" s="31">
        <v>9</v>
      </c>
      <c r="AK10" s="31">
        <v>9</v>
      </c>
      <c r="AL10" s="31">
        <v>9</v>
      </c>
      <c r="AM10" s="31"/>
      <c r="AN10" s="31"/>
      <c r="AO10" s="31"/>
      <c r="AP10" s="31"/>
      <c r="AQ10" s="31"/>
      <c r="AR10" s="31"/>
      <c r="AS10" s="31"/>
      <c r="AT10" s="31"/>
      <c r="AU10" s="31"/>
      <c r="AV10" s="31"/>
    </row>
    <row r="11" spans="1:48" x14ac:dyDescent="0.25">
      <c r="A11" s="30"/>
      <c r="B11" s="30" t="s">
        <v>123</v>
      </c>
      <c r="C11" s="67">
        <v>8.3299999999999999E-2</v>
      </c>
      <c r="D11" s="42">
        <f>C11*E16</f>
        <v>6146.5403999999999</v>
      </c>
      <c r="E11" s="30"/>
      <c r="F11" s="42"/>
      <c r="G11" s="59" t="s">
        <v>88</v>
      </c>
      <c r="H11" s="31" t="s">
        <v>124</v>
      </c>
      <c r="I11" s="31"/>
      <c r="J11" s="118">
        <f t="shared" ref="J11:J19" si="0">IF(H$10=H11,C$13,0)</f>
        <v>0</v>
      </c>
      <c r="K11" s="87"/>
      <c r="L11" s="52" t="s">
        <v>125</v>
      </c>
      <c r="M11" s="35" t="s">
        <v>72</v>
      </c>
      <c r="N11" s="31"/>
      <c r="O11" s="31"/>
      <c r="P11" s="31"/>
      <c r="Q11" s="31">
        <v>10</v>
      </c>
      <c r="R11" s="31">
        <v>10</v>
      </c>
      <c r="S11" s="31">
        <v>10</v>
      </c>
      <c r="T11" s="31">
        <v>10</v>
      </c>
      <c r="U11" s="31"/>
      <c r="V11" s="31"/>
      <c r="W11" s="31"/>
      <c r="X11" s="31"/>
      <c r="Y11" s="31">
        <v>10</v>
      </c>
      <c r="Z11" s="31">
        <v>10</v>
      </c>
      <c r="AA11" s="31">
        <v>10</v>
      </c>
      <c r="AB11" s="31">
        <v>10</v>
      </c>
      <c r="AC11" s="31">
        <v>10</v>
      </c>
      <c r="AD11" s="31">
        <v>10</v>
      </c>
      <c r="AE11" s="31">
        <v>10</v>
      </c>
      <c r="AF11" s="31">
        <v>10</v>
      </c>
      <c r="AG11" s="31">
        <v>10</v>
      </c>
      <c r="AH11" s="31">
        <v>10</v>
      </c>
      <c r="AI11" s="31">
        <v>10</v>
      </c>
      <c r="AJ11" s="31">
        <v>10</v>
      </c>
      <c r="AK11" s="31">
        <v>10</v>
      </c>
      <c r="AL11" s="31">
        <v>10</v>
      </c>
      <c r="AM11" s="31"/>
      <c r="AN11" s="31"/>
      <c r="AO11" s="31"/>
      <c r="AP11" s="31"/>
      <c r="AQ11" s="31"/>
      <c r="AR11" s="31"/>
      <c r="AS11" s="31"/>
      <c r="AT11" s="31"/>
      <c r="AU11" s="31"/>
      <c r="AV11" s="31"/>
    </row>
    <row r="12" spans="1:48" x14ac:dyDescent="0.25">
      <c r="A12" s="30"/>
      <c r="B12" s="30"/>
      <c r="C12" s="53"/>
      <c r="D12" s="42"/>
      <c r="E12" s="30"/>
      <c r="F12" s="42"/>
      <c r="G12" s="59" t="s">
        <v>89</v>
      </c>
      <c r="H12" s="31" t="s">
        <v>262</v>
      </c>
      <c r="I12" s="31"/>
      <c r="J12" s="118">
        <f t="shared" si="0"/>
        <v>0</v>
      </c>
      <c r="K12" s="87"/>
      <c r="L12" s="52" t="s">
        <v>126</v>
      </c>
      <c r="M12" s="35" t="s">
        <v>73</v>
      </c>
      <c r="N12" s="31"/>
      <c r="O12" s="31"/>
      <c r="P12" s="31"/>
      <c r="Q12" s="31">
        <v>11</v>
      </c>
      <c r="R12" s="31">
        <v>11</v>
      </c>
      <c r="S12" s="31">
        <v>11</v>
      </c>
      <c r="T12" s="31">
        <v>11</v>
      </c>
      <c r="U12" s="31"/>
      <c r="V12" s="31"/>
      <c r="W12" s="31"/>
      <c r="X12" s="31"/>
      <c r="Y12" s="31">
        <v>11</v>
      </c>
      <c r="Z12" s="31">
        <v>11</v>
      </c>
      <c r="AA12" s="31">
        <v>11</v>
      </c>
      <c r="AB12" s="31">
        <v>11</v>
      </c>
      <c r="AC12" s="31">
        <v>11</v>
      </c>
      <c r="AD12" s="31"/>
      <c r="AE12" s="31">
        <v>11</v>
      </c>
      <c r="AF12" s="31">
        <v>11</v>
      </c>
      <c r="AG12" s="31">
        <v>11</v>
      </c>
      <c r="AH12" s="31">
        <v>11</v>
      </c>
      <c r="AI12" s="31">
        <v>11</v>
      </c>
      <c r="AJ12" s="31">
        <v>11</v>
      </c>
      <c r="AK12" s="31">
        <v>11</v>
      </c>
      <c r="AL12" s="31">
        <v>11</v>
      </c>
      <c r="AM12" s="31"/>
      <c r="AN12" s="31"/>
      <c r="AO12" s="31"/>
      <c r="AP12" s="31"/>
      <c r="AQ12" s="31"/>
      <c r="AR12" s="31"/>
      <c r="AS12" s="31"/>
      <c r="AT12" s="31"/>
      <c r="AU12" s="31"/>
      <c r="AV12" s="31"/>
    </row>
    <row r="13" spans="1:48" x14ac:dyDescent="0.25">
      <c r="A13" s="30"/>
      <c r="B13" s="30" t="s">
        <v>269</v>
      </c>
      <c r="C13" s="84">
        <v>1640</v>
      </c>
      <c r="D13" s="42">
        <f>I45</f>
        <v>0</v>
      </c>
      <c r="E13" s="30"/>
      <c r="F13" s="42"/>
      <c r="G13" s="59" t="s">
        <v>90</v>
      </c>
      <c r="H13" s="31" t="s">
        <v>263</v>
      </c>
      <c r="I13" s="31"/>
      <c r="J13" s="118">
        <f t="shared" si="0"/>
        <v>0</v>
      </c>
      <c r="K13" s="87"/>
      <c r="L13" s="52" t="s">
        <v>127</v>
      </c>
      <c r="M13" s="35" t="s">
        <v>74</v>
      </c>
      <c r="N13" s="31"/>
      <c r="O13" s="31"/>
      <c r="P13" s="31"/>
      <c r="Q13" s="31">
        <v>12</v>
      </c>
      <c r="R13" s="31">
        <v>12</v>
      </c>
      <c r="S13" s="31">
        <v>12</v>
      </c>
      <c r="T13" s="31">
        <v>12</v>
      </c>
      <c r="U13" s="31"/>
      <c r="V13" s="31"/>
      <c r="W13" s="31"/>
      <c r="X13" s="31"/>
      <c r="Y13" s="31"/>
      <c r="Z13" s="31"/>
      <c r="AA13" s="31"/>
      <c r="AB13" s="31">
        <v>12</v>
      </c>
      <c r="AC13" s="31">
        <v>12</v>
      </c>
      <c r="AD13" s="31"/>
      <c r="AE13" s="31">
        <v>12</v>
      </c>
      <c r="AF13" s="31">
        <v>12</v>
      </c>
      <c r="AG13" s="31">
        <v>12</v>
      </c>
      <c r="AH13" s="31">
        <v>12</v>
      </c>
      <c r="AI13" s="31"/>
      <c r="AJ13" s="31">
        <v>12</v>
      </c>
      <c r="AK13" s="31">
        <v>12</v>
      </c>
      <c r="AL13" s="31">
        <v>12</v>
      </c>
      <c r="AM13" s="31"/>
      <c r="AN13" s="31"/>
      <c r="AO13" s="31"/>
      <c r="AP13" s="31"/>
      <c r="AQ13" s="31"/>
      <c r="AR13" s="31"/>
      <c r="AS13" s="31"/>
      <c r="AT13" s="31"/>
      <c r="AU13" s="31"/>
      <c r="AV13" s="31"/>
    </row>
    <row r="14" spans="1:48" x14ac:dyDescent="0.25">
      <c r="A14" s="30"/>
      <c r="B14" s="30" t="s">
        <v>270</v>
      </c>
      <c r="C14" s="85">
        <v>302.5</v>
      </c>
      <c r="D14" s="42"/>
      <c r="E14" s="30"/>
      <c r="F14" s="42"/>
      <c r="G14" s="59" t="s">
        <v>91</v>
      </c>
      <c r="H14" s="31" t="s">
        <v>267</v>
      </c>
      <c r="I14" s="31"/>
      <c r="J14" s="118">
        <f t="shared" si="0"/>
        <v>0</v>
      </c>
      <c r="K14" s="87"/>
      <c r="L14" s="52" t="s">
        <v>128</v>
      </c>
      <c r="M14" s="35" t="s">
        <v>75</v>
      </c>
      <c r="N14" s="31"/>
      <c r="O14" s="31"/>
      <c r="P14" s="31"/>
      <c r="Q14" s="31"/>
      <c r="R14" s="31"/>
      <c r="S14" s="31"/>
      <c r="T14" s="31"/>
      <c r="U14" s="31"/>
      <c r="V14" s="31"/>
      <c r="W14" s="31"/>
      <c r="X14" s="31"/>
      <c r="Y14" s="31"/>
      <c r="Z14" s="31"/>
      <c r="AA14" s="31"/>
      <c r="AB14" s="31"/>
      <c r="AC14" s="31"/>
      <c r="AD14" s="31"/>
      <c r="AE14" s="31">
        <v>13</v>
      </c>
      <c r="AF14" s="31"/>
      <c r="AG14" s="31"/>
      <c r="AH14" s="31">
        <v>13</v>
      </c>
      <c r="AI14" s="31"/>
      <c r="AJ14" s="31"/>
      <c r="AK14" s="31"/>
      <c r="AL14" s="31"/>
      <c r="AM14" s="31"/>
      <c r="AN14" s="31"/>
      <c r="AO14" s="31"/>
      <c r="AP14" s="31"/>
      <c r="AQ14" s="31"/>
      <c r="AR14" s="31"/>
      <c r="AS14" s="31"/>
      <c r="AT14" s="31"/>
      <c r="AU14" s="31"/>
      <c r="AV14" s="31"/>
    </row>
    <row r="15" spans="1:48" x14ac:dyDescent="0.25">
      <c r="A15" s="30"/>
      <c r="B15" s="40" t="s">
        <v>129</v>
      </c>
      <c r="C15" s="54"/>
      <c r="D15" s="42">
        <f>I45*Loonkosten!C4</f>
        <v>0</v>
      </c>
      <c r="E15" s="30"/>
      <c r="F15" s="42"/>
      <c r="G15" s="59" t="s">
        <v>92</v>
      </c>
      <c r="H15" s="31" t="s">
        <v>130</v>
      </c>
      <c r="I15" s="31"/>
      <c r="J15" s="118">
        <f t="shared" si="0"/>
        <v>0</v>
      </c>
      <c r="K15" s="87"/>
      <c r="L15" s="52" t="s">
        <v>131</v>
      </c>
      <c r="M15" s="35" t="s">
        <v>76</v>
      </c>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row>
    <row r="16" spans="1:48" x14ac:dyDescent="0.25">
      <c r="A16" s="30"/>
      <c r="B16" s="30" t="s">
        <v>132</v>
      </c>
      <c r="C16" s="30"/>
      <c r="D16" s="42">
        <f>12*Loonkosten!C6*Loonkosten!C4</f>
        <v>0</v>
      </c>
      <c r="E16" s="90">
        <f>D8+D16</f>
        <v>73788</v>
      </c>
      <c r="F16" s="42"/>
      <c r="G16" s="59" t="s">
        <v>93</v>
      </c>
      <c r="H16" s="31" t="s">
        <v>264</v>
      </c>
      <c r="I16" s="31"/>
      <c r="J16" s="118">
        <f t="shared" si="0"/>
        <v>0</v>
      </c>
      <c r="K16" s="87"/>
      <c r="L16" s="52" t="s">
        <v>133</v>
      </c>
      <c r="M16" s="35" t="s">
        <v>77</v>
      </c>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row>
    <row r="17" spans="1:48" x14ac:dyDescent="0.25">
      <c r="A17" s="30"/>
      <c r="B17" s="30"/>
      <c r="C17" s="39"/>
      <c r="D17" s="42"/>
      <c r="E17" s="30"/>
      <c r="F17" s="46"/>
      <c r="G17" s="59" t="s">
        <v>94</v>
      </c>
      <c r="H17" s="31" t="s">
        <v>265</v>
      </c>
      <c r="I17" s="31"/>
      <c r="J17" s="118">
        <f t="shared" si="0"/>
        <v>0</v>
      </c>
      <c r="K17" s="87"/>
      <c r="L17" s="52" t="s">
        <v>134</v>
      </c>
      <c r="M17" s="35" t="s">
        <v>78</v>
      </c>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row>
    <row r="18" spans="1:48" x14ac:dyDescent="0.25">
      <c r="A18" s="30"/>
      <c r="B18" s="30"/>
      <c r="C18" s="54"/>
      <c r="D18" s="42"/>
      <c r="E18" s="43" t="s">
        <v>117</v>
      </c>
      <c r="F18" s="46"/>
      <c r="G18" s="59" t="s">
        <v>95</v>
      </c>
      <c r="H18" s="31" t="s">
        <v>266</v>
      </c>
      <c r="I18" s="31"/>
      <c r="J18" s="118">
        <f t="shared" si="0"/>
        <v>0</v>
      </c>
      <c r="K18" s="87"/>
      <c r="L18" s="52" t="s">
        <v>135</v>
      </c>
      <c r="M18" s="35" t="s">
        <v>79</v>
      </c>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row>
    <row r="19" spans="1:48" x14ac:dyDescent="0.25">
      <c r="A19" s="30"/>
      <c r="B19" s="30" t="s">
        <v>136</v>
      </c>
      <c r="C19" s="30"/>
      <c r="D19" s="91">
        <f>SUM(D7:D17)</f>
        <v>85837.580399999992</v>
      </c>
      <c r="E19" s="30" t="s">
        <v>117</v>
      </c>
      <c r="F19" s="46"/>
      <c r="G19" s="59" t="s">
        <v>96</v>
      </c>
      <c r="H19" s="31" t="s">
        <v>137</v>
      </c>
      <c r="I19" s="31"/>
      <c r="J19" s="118">
        <f t="shared" si="0"/>
        <v>0</v>
      </c>
      <c r="K19" s="87"/>
      <c r="L19" s="52" t="s">
        <v>138</v>
      </c>
      <c r="M19" s="35" t="s">
        <v>80</v>
      </c>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row>
    <row r="20" spans="1:48" x14ac:dyDescent="0.25">
      <c r="A20" s="30"/>
      <c r="B20" s="30" t="s">
        <v>139</v>
      </c>
      <c r="C20" s="55">
        <v>18500</v>
      </c>
      <c r="D20" s="56" t="s">
        <v>140</v>
      </c>
      <c r="E20" s="46">
        <f>D19-(Loonkosten!C4*C20)</f>
        <v>67337.580399999992</v>
      </c>
      <c r="F20" s="46"/>
      <c r="G20" s="40" t="s">
        <v>100</v>
      </c>
      <c r="H20" s="31" t="s">
        <v>183</v>
      </c>
      <c r="I20" s="31"/>
      <c r="J20" s="118">
        <f>C$13</f>
        <v>1640</v>
      </c>
      <c r="K20" s="87"/>
      <c r="L20" s="52" t="s">
        <v>141</v>
      </c>
      <c r="M20" s="35" t="s">
        <v>81</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row>
    <row r="21" spans="1:48" x14ac:dyDescent="0.25">
      <c r="A21" s="30"/>
      <c r="B21" s="30" t="s">
        <v>142</v>
      </c>
      <c r="C21" s="55">
        <v>28350</v>
      </c>
      <c r="D21" s="56" t="s">
        <v>140</v>
      </c>
      <c r="E21" s="43">
        <f>D19-(Loonkosten!C4*C21)</f>
        <v>57487.580399999992</v>
      </c>
      <c r="F21" s="46"/>
      <c r="G21" s="40" t="s">
        <v>107</v>
      </c>
      <c r="H21" s="31" t="s">
        <v>183</v>
      </c>
      <c r="I21" s="31"/>
      <c r="J21" s="118">
        <f>C$13</f>
        <v>1640</v>
      </c>
      <c r="K21" s="87"/>
      <c r="L21" s="52" t="s">
        <v>143</v>
      </c>
      <c r="M21" s="35" t="s">
        <v>82</v>
      </c>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row>
    <row r="22" spans="1:48" x14ac:dyDescent="0.25">
      <c r="A22" s="30"/>
      <c r="B22" s="30"/>
      <c r="C22" s="57" t="s">
        <v>144</v>
      </c>
      <c r="D22" s="57" t="s">
        <v>145</v>
      </c>
      <c r="E22" s="57" t="s">
        <v>145</v>
      </c>
      <c r="F22" s="57" t="s">
        <v>144</v>
      </c>
      <c r="G22" s="40" t="s">
        <v>110</v>
      </c>
      <c r="H22" t="s">
        <v>184</v>
      </c>
      <c r="I22" s="31"/>
      <c r="J22" s="118">
        <f>C$13</f>
        <v>1640</v>
      </c>
      <c r="K22" s="87"/>
      <c r="L22" s="52" t="s">
        <v>147</v>
      </c>
      <c r="M22" s="35" t="s">
        <v>83</v>
      </c>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row>
    <row r="23" spans="1:48" x14ac:dyDescent="0.25">
      <c r="A23" s="30"/>
      <c r="B23" s="30" t="s">
        <v>148</v>
      </c>
      <c r="C23" s="58">
        <v>0.189</v>
      </c>
      <c r="D23" s="58">
        <v>8.1000000000000003E-2</v>
      </c>
      <c r="E23" s="59">
        <f>E20*D23</f>
        <v>5454.3440123999999</v>
      </c>
      <c r="F23" s="93">
        <f>C23*E20</f>
        <v>12726.802695599998</v>
      </c>
      <c r="G23" s="59" t="s">
        <v>66</v>
      </c>
      <c r="H23" s="31" t="s">
        <v>185</v>
      </c>
      <c r="I23" s="31"/>
      <c r="J23" s="118">
        <f>IF(H$10=H23,C$13,0)</f>
        <v>0</v>
      </c>
      <c r="K23" s="87"/>
      <c r="L23" s="52" t="s">
        <v>149</v>
      </c>
      <c r="M23" s="35" t="s">
        <v>84</v>
      </c>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row>
    <row r="24" spans="1:48" x14ac:dyDescent="0.25">
      <c r="A24" s="30"/>
      <c r="B24" s="60" t="s">
        <v>152</v>
      </c>
      <c r="C24" s="61">
        <v>7.0000000000000001E-3</v>
      </c>
      <c r="D24" s="61">
        <v>3.0000000000000001E-3</v>
      </c>
      <c r="E24" s="59">
        <f>E20*D24</f>
        <v>202.01274119999997</v>
      </c>
      <c r="F24" s="93">
        <f>E20*C24</f>
        <v>471.36306279999997</v>
      </c>
      <c r="G24" s="59" t="s">
        <v>67</v>
      </c>
      <c r="H24" s="31" t="s">
        <v>186</v>
      </c>
      <c r="I24" s="31"/>
      <c r="J24" s="118">
        <f t="shared" ref="J24:J26" si="1">IF(H$10=H24,C$13,0)</f>
        <v>0</v>
      </c>
      <c r="K24" s="87"/>
      <c r="L24" s="52" t="s">
        <v>151</v>
      </c>
      <c r="M24" s="35" t="s">
        <v>85</v>
      </c>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row>
    <row r="25" spans="1:48" x14ac:dyDescent="0.25">
      <c r="A25" s="30"/>
      <c r="B25" s="30" t="s">
        <v>157</v>
      </c>
      <c r="C25" s="62">
        <v>75860</v>
      </c>
      <c r="D25" s="46"/>
      <c r="E25" s="40"/>
      <c r="F25" s="59"/>
      <c r="G25" s="59" t="s">
        <v>68</v>
      </c>
      <c r="H25" s="31" t="s">
        <v>187</v>
      </c>
      <c r="I25" s="31"/>
      <c r="J25" s="118">
        <f t="shared" si="1"/>
        <v>0</v>
      </c>
      <c r="K25" s="87"/>
      <c r="L25" s="52" t="s">
        <v>154</v>
      </c>
      <c r="M25" s="35" t="s">
        <v>86</v>
      </c>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row>
    <row r="26" spans="1:48" x14ac:dyDescent="0.25">
      <c r="A26" s="30"/>
      <c r="B26" s="30" t="s">
        <v>160</v>
      </c>
      <c r="C26" s="58">
        <v>6.5100000000000005E-2</v>
      </c>
      <c r="D26" s="46"/>
      <c r="E26" s="59"/>
      <c r="F26" s="93">
        <f>IF(E28&lt;C25,C26*E28,C26*C25)</f>
        <v>4938.4860000000008</v>
      </c>
      <c r="G26" s="59" t="s">
        <v>69</v>
      </c>
      <c r="H26" s="31" t="s">
        <v>188</v>
      </c>
      <c r="I26" s="31"/>
      <c r="J26" s="118">
        <f t="shared" si="1"/>
        <v>0</v>
      </c>
      <c r="K26" s="87"/>
      <c r="L26" s="52" t="s">
        <v>156</v>
      </c>
      <c r="M26" s="37" t="s">
        <v>87</v>
      </c>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row>
    <row r="27" spans="1:48" x14ac:dyDescent="0.25">
      <c r="A27" s="30"/>
      <c r="B27" s="30"/>
      <c r="C27" s="53"/>
      <c r="D27" s="46"/>
      <c r="E27" s="40"/>
      <c r="F27" s="59"/>
      <c r="G27" s="35" t="s">
        <v>71</v>
      </c>
      <c r="H27" s="31" t="s">
        <v>87</v>
      </c>
      <c r="I27" s="31"/>
      <c r="J27" s="118">
        <f>C$13</f>
        <v>1640</v>
      </c>
      <c r="K27" s="31"/>
      <c r="L27" s="31" t="s">
        <v>159</v>
      </c>
      <c r="M27" s="37" t="s">
        <v>88</v>
      </c>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row>
    <row r="28" spans="1:48" x14ac:dyDescent="0.25">
      <c r="A28" s="30"/>
      <c r="B28" s="30" t="s">
        <v>165</v>
      </c>
      <c r="C28" s="53"/>
      <c r="D28" s="46"/>
      <c r="E28" s="46">
        <f>D19-E23-E24-E9</f>
        <v>80181.223646399987</v>
      </c>
      <c r="F28" s="59"/>
      <c r="G28" s="35" t="s">
        <v>80</v>
      </c>
      <c r="H28" s="31" t="s">
        <v>146</v>
      </c>
      <c r="I28" s="31"/>
      <c r="J28" s="118">
        <f>IF(H$10=H28,C$13,C$14)</f>
        <v>302.5</v>
      </c>
      <c r="K28" s="31"/>
      <c r="L28" s="63" t="s">
        <v>162</v>
      </c>
      <c r="M28" s="64" t="s">
        <v>89</v>
      </c>
      <c r="N28" s="63"/>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row>
    <row r="29" spans="1:48" x14ac:dyDescent="0.25">
      <c r="A29" s="30"/>
      <c r="B29" s="30" t="s">
        <v>168</v>
      </c>
      <c r="C29" s="62">
        <v>75860</v>
      </c>
      <c r="D29" s="46"/>
      <c r="E29" s="40"/>
      <c r="F29" s="59"/>
      <c r="G29" s="35" t="s">
        <v>81</v>
      </c>
      <c r="H29" s="31" t="s">
        <v>271</v>
      </c>
      <c r="I29" s="31"/>
      <c r="J29" s="118">
        <f t="shared" ref="J29:J35" si="2">IF(H$10=H29,C$13,C$14)</f>
        <v>1640</v>
      </c>
      <c r="K29" s="31"/>
      <c r="L29" s="63" t="s">
        <v>164</v>
      </c>
      <c r="M29" s="64" t="s">
        <v>90</v>
      </c>
      <c r="N29" s="63"/>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row>
    <row r="30" spans="1:48" x14ac:dyDescent="0.25">
      <c r="A30" s="30"/>
      <c r="B30" s="30"/>
      <c r="C30" s="65" t="s">
        <v>144</v>
      </c>
      <c r="D30" s="56" t="s">
        <v>117</v>
      </c>
      <c r="E30" s="40"/>
      <c r="F30" s="59"/>
      <c r="G30" s="35" t="s">
        <v>82</v>
      </c>
      <c r="H30" s="31" t="s">
        <v>150</v>
      </c>
      <c r="I30" s="31"/>
      <c r="J30" s="118">
        <f t="shared" si="2"/>
        <v>302.5</v>
      </c>
      <c r="K30" s="31"/>
      <c r="L30" s="63" t="s">
        <v>167</v>
      </c>
      <c r="M30" s="64" t="s">
        <v>91</v>
      </c>
      <c r="N30" s="63"/>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row>
    <row r="31" spans="1:48" x14ac:dyDescent="0.25">
      <c r="A31" s="30"/>
      <c r="B31" s="60" t="s">
        <v>217</v>
      </c>
      <c r="C31" s="66">
        <v>7.6399999999999996E-2</v>
      </c>
      <c r="D31" s="46"/>
      <c r="E31" s="40"/>
      <c r="F31" s="59">
        <f>IF(E$28&gt;C$29,C31*C$29,C31*E$28)</f>
        <v>5795.7039999999997</v>
      </c>
      <c r="G31" s="35" t="s">
        <v>83</v>
      </c>
      <c r="H31" s="31" t="s">
        <v>153</v>
      </c>
      <c r="I31" s="31"/>
      <c r="J31" s="118">
        <f t="shared" si="2"/>
        <v>302.5</v>
      </c>
      <c r="K31" s="31"/>
      <c r="L31" s="63" t="s">
        <v>170</v>
      </c>
      <c r="M31" s="64" t="s">
        <v>92</v>
      </c>
      <c r="N31" s="63"/>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row>
    <row r="32" spans="1:48" x14ac:dyDescent="0.25">
      <c r="A32" s="30"/>
      <c r="B32" s="60" t="s">
        <v>175</v>
      </c>
      <c r="C32" s="67">
        <v>6.7999999999999996E-3</v>
      </c>
      <c r="D32" s="46"/>
      <c r="E32" s="40"/>
      <c r="F32" s="59">
        <f>IF(E$28&gt;C$29,C32*C$29,C32*E$28)</f>
        <v>515.84799999999996</v>
      </c>
      <c r="G32" s="35" t="s">
        <v>84</v>
      </c>
      <c r="H32" s="31" t="s">
        <v>155</v>
      </c>
      <c r="I32" s="31"/>
      <c r="J32" s="118">
        <f t="shared" si="2"/>
        <v>302.5</v>
      </c>
      <c r="K32" s="31"/>
      <c r="L32" s="63" t="s">
        <v>172</v>
      </c>
      <c r="M32" s="64" t="s">
        <v>93</v>
      </c>
      <c r="N32" s="63"/>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row>
    <row r="33" spans="1:48" x14ac:dyDescent="0.25">
      <c r="A33" s="30"/>
      <c r="B33" s="60"/>
      <c r="C33" s="53"/>
      <c r="D33" s="46"/>
      <c r="E33" s="40"/>
      <c r="F33" s="93">
        <f>SUM(F31:F32)</f>
        <v>6311.5519999999997</v>
      </c>
      <c r="G33" s="35" t="s">
        <v>85</v>
      </c>
      <c r="H33" s="31" t="s">
        <v>158</v>
      </c>
      <c r="I33" s="31"/>
      <c r="J33" s="118">
        <f t="shared" si="2"/>
        <v>302.5</v>
      </c>
      <c r="K33" s="31"/>
      <c r="L33" s="63" t="s">
        <v>174</v>
      </c>
      <c r="M33" s="64" t="s">
        <v>94</v>
      </c>
      <c r="N33" s="63"/>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row>
    <row r="34" spans="1:48" x14ac:dyDescent="0.25">
      <c r="A34" s="30"/>
      <c r="B34" s="60"/>
      <c r="C34" s="53"/>
      <c r="D34" s="46"/>
      <c r="E34" s="40"/>
      <c r="F34" s="59"/>
      <c r="G34" s="35" t="s">
        <v>86</v>
      </c>
      <c r="H34" s="31" t="s">
        <v>161</v>
      </c>
      <c r="I34" s="31"/>
      <c r="J34" s="118">
        <f t="shared" si="2"/>
        <v>302.5</v>
      </c>
      <c r="K34" s="31"/>
      <c r="L34" s="63" t="s">
        <v>177</v>
      </c>
      <c r="M34" s="64" t="s">
        <v>95</v>
      </c>
      <c r="N34" s="63"/>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row>
    <row r="35" spans="1:48" x14ac:dyDescent="0.25">
      <c r="A35" s="30"/>
      <c r="B35" s="40"/>
      <c r="C35" s="40"/>
      <c r="D35" s="46"/>
      <c r="E35" s="40"/>
      <c r="F35" s="40"/>
      <c r="G35" s="37" t="s">
        <v>87</v>
      </c>
      <c r="H35" s="31" t="s">
        <v>163</v>
      </c>
      <c r="I35" s="31"/>
      <c r="J35" s="118">
        <f t="shared" si="2"/>
        <v>302.5</v>
      </c>
      <c r="K35" s="31"/>
      <c r="L35" s="63" t="s">
        <v>179</v>
      </c>
      <c r="M35" s="64" t="s">
        <v>96</v>
      </c>
      <c r="N35" s="63"/>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row>
    <row r="36" spans="1:48" x14ac:dyDescent="0.25">
      <c r="A36" s="30"/>
      <c r="B36" s="30" t="s">
        <v>182</v>
      </c>
      <c r="C36" s="69">
        <f>12*(1+C10+C11)</f>
        <v>13.9596</v>
      </c>
      <c r="D36" s="30"/>
      <c r="E36" s="40"/>
      <c r="F36" s="40"/>
      <c r="G36" s="35" t="s">
        <v>72</v>
      </c>
      <c r="H36" s="31" t="s">
        <v>166</v>
      </c>
      <c r="I36" s="31"/>
      <c r="J36" s="118">
        <f t="shared" ref="J36:J42" si="3">C$13</f>
        <v>1640</v>
      </c>
      <c r="K36" s="31"/>
      <c r="L36" s="63"/>
      <c r="M36" s="68"/>
      <c r="N36" s="63"/>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row>
    <row r="37" spans="1:48" x14ac:dyDescent="0.25">
      <c r="A37" s="30"/>
      <c r="B37" s="40"/>
      <c r="C37" s="40"/>
      <c r="D37" s="40"/>
      <c r="E37" s="30"/>
      <c r="F37" s="40"/>
      <c r="G37" s="35" t="s">
        <v>73</v>
      </c>
      <c r="H37" s="31" t="s">
        <v>169</v>
      </c>
      <c r="I37" s="31"/>
      <c r="J37" s="118">
        <f t="shared" si="3"/>
        <v>1640</v>
      </c>
      <c r="K37" s="31"/>
      <c r="L37" s="63"/>
      <c r="M37" s="68"/>
      <c r="N37" s="63"/>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row>
    <row r="38" spans="1:48" x14ac:dyDescent="0.25">
      <c r="A38" s="30"/>
      <c r="B38" s="40"/>
      <c r="C38" s="40"/>
      <c r="D38" s="40"/>
      <c r="E38" s="30"/>
      <c r="F38" s="40"/>
      <c r="G38" s="35" t="s">
        <v>74</v>
      </c>
      <c r="H38" s="31" t="s">
        <v>171</v>
      </c>
      <c r="I38" s="31"/>
      <c r="J38" s="118">
        <f t="shared" si="3"/>
        <v>1640</v>
      </c>
      <c r="K38" s="31"/>
      <c r="L38" s="63"/>
      <c r="M38" s="68"/>
      <c r="N38" s="63"/>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row>
    <row r="39" spans="1:48" x14ac:dyDescent="0.25">
      <c r="A39" s="30"/>
      <c r="B39" s="40"/>
      <c r="C39" s="40"/>
      <c r="D39" s="40"/>
      <c r="E39" s="30"/>
      <c r="F39" s="30"/>
      <c r="G39" s="35" t="s">
        <v>75</v>
      </c>
      <c r="H39" s="31" t="s">
        <v>173</v>
      </c>
      <c r="I39" s="31"/>
      <c r="J39" s="118">
        <f t="shared" si="3"/>
        <v>1640</v>
      </c>
      <c r="K39" s="31"/>
      <c r="L39" s="63"/>
      <c r="M39" s="68"/>
      <c r="N39" s="63"/>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row>
    <row r="40" spans="1:48" x14ac:dyDescent="0.25">
      <c r="A40" s="30"/>
      <c r="B40" s="30"/>
      <c r="C40" s="30"/>
      <c r="D40" s="30"/>
      <c r="E40" s="30"/>
      <c r="F40" s="30"/>
      <c r="G40" s="35" t="s">
        <v>76</v>
      </c>
      <c r="H40" s="31" t="s">
        <v>176</v>
      </c>
      <c r="I40" s="31"/>
      <c r="J40" s="118">
        <f t="shared" si="3"/>
        <v>1640</v>
      </c>
      <c r="K40" s="31"/>
      <c r="L40" s="63"/>
      <c r="M40" s="68"/>
      <c r="N40" s="63"/>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row>
    <row r="41" spans="1:48" x14ac:dyDescent="0.25">
      <c r="A41" s="30"/>
      <c r="B41" s="30"/>
      <c r="C41" s="30"/>
      <c r="D41" s="30"/>
      <c r="E41" s="30"/>
      <c r="F41" s="30"/>
      <c r="G41" s="35" t="s">
        <v>77</v>
      </c>
      <c r="H41" s="31" t="s">
        <v>178</v>
      </c>
      <c r="I41" s="31"/>
      <c r="J41" s="118">
        <f t="shared" si="3"/>
        <v>1640</v>
      </c>
      <c r="K41" s="31"/>
      <c r="L41" s="63"/>
      <c r="M41" s="68"/>
      <c r="N41" s="63"/>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row>
    <row r="42" spans="1:48" x14ac:dyDescent="0.25">
      <c r="A42" s="30"/>
      <c r="B42" s="30"/>
      <c r="C42" s="30"/>
      <c r="D42" s="30"/>
      <c r="E42" s="30"/>
      <c r="F42" s="30"/>
      <c r="G42" s="35" t="s">
        <v>78</v>
      </c>
      <c r="H42" s="31" t="s">
        <v>180</v>
      </c>
      <c r="I42" s="31"/>
      <c r="J42" s="118">
        <f t="shared" si="3"/>
        <v>1640</v>
      </c>
      <c r="K42" s="31"/>
      <c r="L42" s="63"/>
      <c r="M42" s="68"/>
      <c r="N42" s="63"/>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row>
    <row r="43" spans="1:48" x14ac:dyDescent="0.25">
      <c r="A43" s="30"/>
      <c r="B43" s="30"/>
      <c r="C43" s="30"/>
      <c r="D43" s="30"/>
      <c r="E43" s="30"/>
      <c r="F43" s="30"/>
      <c r="G43" s="35" t="s">
        <v>79</v>
      </c>
      <c r="H43" s="31" t="s">
        <v>181</v>
      </c>
      <c r="I43" s="31"/>
      <c r="J43" s="118">
        <f>IF(H$10=H43,C$13,C$14)</f>
        <v>302.5</v>
      </c>
      <c r="K43" s="31"/>
      <c r="L43" s="63"/>
      <c r="M43" s="68"/>
      <c r="N43" s="63"/>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row>
    <row r="44" spans="1:48" x14ac:dyDescent="0.25">
      <c r="A44" s="30"/>
      <c r="B44" s="30"/>
      <c r="C44" s="30"/>
      <c r="D44" s="30"/>
      <c r="E44" s="30"/>
      <c r="F44" s="30"/>
      <c r="G44" s="30"/>
      <c r="I44" s="31"/>
      <c r="J44" s="31"/>
      <c r="K44" s="31"/>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row>
    <row r="45" spans="1:48" x14ac:dyDescent="0.25">
      <c r="G45" s="30"/>
      <c r="H45" s="31"/>
      <c r="I45" s="31"/>
      <c r="J45" s="30">
        <f>VLOOKUP(L1,G11:J43,4,FALSE)</f>
        <v>1640</v>
      </c>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row>
    <row r="46" spans="1:48" x14ac:dyDescent="0.25">
      <c r="G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row>
    <row r="47" spans="1:48" x14ac:dyDescent="0.25">
      <c r="G47" s="30"/>
    </row>
    <row r="48" spans="1:48" x14ac:dyDescent="0.25">
      <c r="G48" s="30"/>
    </row>
    <row r="53" spans="2:2" x14ac:dyDescent="0.25">
      <c r="B53" s="31"/>
    </row>
  </sheetData>
  <sheetProtection algorithmName="SHA-512" hashValue="rG3i2DiPKNmFtOcQ03dazeSYEDJX2FfbLXfHJP0nQ75/ApsKLl+TMM+YlEHtTdYoTFXKM3BF22KehqCFnlKesQ==" saltValue="5WzBrGKdoaxhvpjjJm5QnQ==" spinCount="100000" sheet="1" objects="1" scenarios="1"/>
  <sortState xmlns:xlrd2="http://schemas.microsoft.com/office/spreadsheetml/2017/richdata2" ref="G11:J43">
    <sortCondition ref="G11:G43"/>
  </sortState>
  <phoneticPr fontId="18" type="noConversion"/>
  <dataValidations count="1">
    <dataValidation type="list" allowBlank="1" showInputMessage="1" showErrorMessage="1" sqref="L1" xr:uid="{00000000-0002-0000-0100-000000000000}">
      <formula1>schaal</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1B76-82DC-463F-A111-F0165098FBE6}">
  <sheetPr>
    <tabColor theme="9"/>
  </sheetPr>
  <dimension ref="B1:G37"/>
  <sheetViews>
    <sheetView workbookViewId="0">
      <selection activeCell="I31" sqref="I31"/>
    </sheetView>
  </sheetViews>
  <sheetFormatPr defaultRowHeight="15" x14ac:dyDescent="0.25"/>
  <cols>
    <col min="1" max="5" width="9.140625" style="95"/>
    <col min="6" max="6" width="13.5703125" style="95" customWidth="1"/>
    <col min="7" max="7" width="18.140625" style="95" customWidth="1"/>
    <col min="8" max="16384" width="9.140625" style="95"/>
  </cols>
  <sheetData>
    <row r="1" spans="2:7" ht="15.75" thickBot="1" x14ac:dyDescent="0.3"/>
    <row r="2" spans="2:7" x14ac:dyDescent="0.25">
      <c r="B2" s="98" t="s">
        <v>236</v>
      </c>
      <c r="C2" s="99"/>
      <c r="D2" s="99"/>
      <c r="E2" s="99"/>
      <c r="F2" s="99"/>
      <c r="G2" s="100"/>
    </row>
    <row r="3" spans="2:7" x14ac:dyDescent="0.25">
      <c r="B3" s="101" t="s">
        <v>189</v>
      </c>
      <c r="C3" s="96"/>
      <c r="D3" s="96"/>
      <c r="E3" s="96"/>
      <c r="F3" s="96"/>
      <c r="G3" s="102" t="str">
        <f>Loonkosten!C2</f>
        <v>Schaal_11</v>
      </c>
    </row>
    <row r="4" spans="2:7" x14ac:dyDescent="0.25">
      <c r="B4" s="101" t="s">
        <v>190</v>
      </c>
      <c r="C4" s="96"/>
      <c r="D4" s="96"/>
      <c r="E4" s="96"/>
      <c r="F4" s="96"/>
      <c r="G4" s="102">
        <f>Loonkosten!C3</f>
        <v>12</v>
      </c>
    </row>
    <row r="5" spans="2:7" ht="15.75" thickBot="1" x14ac:dyDescent="0.3">
      <c r="B5" s="103" t="s">
        <v>191</v>
      </c>
      <c r="C5" s="104"/>
      <c r="D5" s="104"/>
      <c r="E5" s="104"/>
      <c r="F5" s="104"/>
      <c r="G5" s="117">
        <f>Loonkosten!C4</f>
        <v>1</v>
      </c>
    </row>
    <row r="6" spans="2:7" ht="15.75" thickBot="1" x14ac:dyDescent="0.3">
      <c r="B6" s="96"/>
      <c r="C6" s="96"/>
      <c r="D6" s="96"/>
      <c r="E6" s="96"/>
      <c r="F6" s="96"/>
      <c r="G6" s="96"/>
    </row>
    <row r="7" spans="2:7" x14ac:dyDescent="0.25">
      <c r="B7" s="98" t="s">
        <v>237</v>
      </c>
      <c r="C7" s="99"/>
      <c r="D7" s="99"/>
      <c r="E7" s="99"/>
      <c r="F7" s="99"/>
      <c r="G7" s="100"/>
    </row>
    <row r="8" spans="2:7" x14ac:dyDescent="0.25">
      <c r="B8" s="101" t="s">
        <v>238</v>
      </c>
      <c r="C8" s="96"/>
      <c r="D8" s="96"/>
      <c r="E8" s="96"/>
      <c r="G8" s="105">
        <f>'premies ed.'!D8</f>
        <v>73788</v>
      </c>
    </row>
    <row r="9" spans="2:7" x14ac:dyDescent="0.25">
      <c r="B9" s="101" t="s">
        <v>239</v>
      </c>
      <c r="C9" s="96"/>
      <c r="D9" s="96"/>
      <c r="E9" s="96"/>
      <c r="G9" s="105">
        <f>'premies ed.'!F9</f>
        <v>0</v>
      </c>
    </row>
    <row r="10" spans="2:7" x14ac:dyDescent="0.25">
      <c r="B10" s="101" t="s">
        <v>240</v>
      </c>
      <c r="C10" s="96"/>
      <c r="D10" s="96"/>
      <c r="E10" s="96"/>
      <c r="G10" s="105">
        <f>'premies ed.'!D10</f>
        <v>5903.04</v>
      </c>
    </row>
    <row r="11" spans="2:7" x14ac:dyDescent="0.25">
      <c r="B11" s="101" t="s">
        <v>241</v>
      </c>
      <c r="C11" s="96"/>
      <c r="D11" s="96"/>
      <c r="E11" s="96"/>
      <c r="G11" s="105">
        <f>'premies ed.'!D11</f>
        <v>6146.5403999999999</v>
      </c>
    </row>
    <row r="12" spans="2:7" x14ac:dyDescent="0.25">
      <c r="B12" s="101" t="s">
        <v>268</v>
      </c>
      <c r="C12" s="96"/>
      <c r="D12" s="96"/>
      <c r="E12" s="96"/>
      <c r="G12" s="105">
        <f>'premies ed.'!J45*Loonkosten!C4</f>
        <v>1640</v>
      </c>
    </row>
    <row r="13" spans="2:7" x14ac:dyDescent="0.25">
      <c r="B13" s="101" t="s">
        <v>105</v>
      </c>
      <c r="C13" s="96"/>
      <c r="D13" s="96"/>
      <c r="E13" s="96"/>
      <c r="G13" s="105">
        <f>'premies ed.'!J7*12*G5</f>
        <v>0</v>
      </c>
    </row>
    <row r="14" spans="2:7" x14ac:dyDescent="0.25">
      <c r="B14" s="101" t="s">
        <v>242</v>
      </c>
      <c r="C14" s="96"/>
      <c r="D14" s="96"/>
      <c r="E14" s="96"/>
      <c r="G14" s="105">
        <f>'premies ed.'!D16</f>
        <v>0</v>
      </c>
    </row>
    <row r="15" spans="2:7" ht="15.75" thickBot="1" x14ac:dyDescent="0.3">
      <c r="B15" s="103" t="s">
        <v>243</v>
      </c>
      <c r="C15" s="104"/>
      <c r="D15" s="104"/>
      <c r="E15" s="104"/>
      <c r="F15" s="106"/>
      <c r="G15" s="107">
        <f>SUM(G8:G14)</f>
        <v>87477.580399999992</v>
      </c>
    </row>
    <row r="16" spans="2:7" ht="15.75" thickBot="1" x14ac:dyDescent="0.3">
      <c r="B16" s="96"/>
      <c r="C16" s="96"/>
      <c r="D16" s="96"/>
      <c r="E16" s="96"/>
      <c r="G16" s="97"/>
    </row>
    <row r="17" spans="2:7" x14ac:dyDescent="0.25">
      <c r="B17" s="98" t="s">
        <v>244</v>
      </c>
      <c r="C17" s="99"/>
      <c r="D17" s="99"/>
      <c r="E17" s="99"/>
      <c r="F17" s="108"/>
      <c r="G17" s="109"/>
    </row>
    <row r="18" spans="2:7" x14ac:dyDescent="0.25">
      <c r="B18" s="101" t="s">
        <v>245</v>
      </c>
      <c r="C18" s="96"/>
      <c r="D18" s="96"/>
      <c r="E18" s="96"/>
      <c r="G18" s="105">
        <f>'premies ed.'!F23</f>
        <v>12726.802695599998</v>
      </c>
    </row>
    <row r="19" spans="2:7" x14ac:dyDescent="0.25">
      <c r="B19" s="101" t="s">
        <v>246</v>
      </c>
      <c r="C19" s="96"/>
      <c r="D19" s="96"/>
      <c r="E19" s="96"/>
      <c r="G19" s="105">
        <f>'premies ed.'!F24</f>
        <v>471.36306279999997</v>
      </c>
    </row>
    <row r="20" spans="2:7" x14ac:dyDescent="0.25">
      <c r="B20" s="101" t="s">
        <v>247</v>
      </c>
      <c r="C20" s="96"/>
      <c r="D20" s="96"/>
      <c r="E20" s="96"/>
      <c r="G20" s="105">
        <f>'premies ed.'!F26</f>
        <v>4938.4860000000008</v>
      </c>
    </row>
    <row r="21" spans="2:7" x14ac:dyDescent="0.25">
      <c r="B21" s="101" t="s">
        <v>248</v>
      </c>
      <c r="C21" s="96"/>
      <c r="D21" s="96"/>
      <c r="E21" s="96"/>
      <c r="G21" s="105">
        <f>'premies ed.'!F31</f>
        <v>5795.7039999999997</v>
      </c>
    </row>
    <row r="22" spans="2:7" x14ac:dyDescent="0.25">
      <c r="B22" s="101" t="s">
        <v>249</v>
      </c>
      <c r="C22" s="96"/>
      <c r="D22" s="96"/>
      <c r="E22" s="96"/>
      <c r="G22" s="105">
        <f>'premies ed.'!F32</f>
        <v>515.84799999999996</v>
      </c>
    </row>
    <row r="23" spans="2:7" ht="15.75" thickBot="1" x14ac:dyDescent="0.3">
      <c r="B23" s="103" t="s">
        <v>250</v>
      </c>
      <c r="C23" s="104"/>
      <c r="D23" s="104"/>
      <c r="E23" s="104"/>
      <c r="F23" s="106"/>
      <c r="G23" s="107">
        <f>SUM(G18:G22)</f>
        <v>24448.203758399992</v>
      </c>
    </row>
    <row r="24" spans="2:7" ht="15.75" thickBot="1" x14ac:dyDescent="0.3">
      <c r="B24" s="96"/>
      <c r="C24" s="96"/>
      <c r="D24" s="96"/>
      <c r="E24" s="96"/>
      <c r="G24" s="97"/>
    </row>
    <row r="25" spans="2:7" x14ac:dyDescent="0.25">
      <c r="B25" s="98" t="s">
        <v>251</v>
      </c>
      <c r="C25" s="99"/>
      <c r="D25" s="99"/>
      <c r="E25" s="99"/>
      <c r="F25" s="108"/>
      <c r="G25" s="109"/>
    </row>
    <row r="26" spans="2:7" x14ac:dyDescent="0.25">
      <c r="B26" s="101" t="s">
        <v>252</v>
      </c>
      <c r="C26" s="96"/>
      <c r="D26" s="96"/>
      <c r="E26" s="96"/>
      <c r="G26" s="105">
        <f>'premies ed.'!D19</f>
        <v>85837.580399999992</v>
      </c>
    </row>
    <row r="27" spans="2:7" x14ac:dyDescent="0.25">
      <c r="B27" s="101" t="s">
        <v>253</v>
      </c>
      <c r="C27" s="96"/>
      <c r="D27" s="96"/>
      <c r="E27" s="96"/>
      <c r="G27" s="105">
        <f>'premies ed.'!C20</f>
        <v>18500</v>
      </c>
    </row>
    <row r="28" spans="2:7" x14ac:dyDescent="0.25">
      <c r="B28" s="101" t="s">
        <v>254</v>
      </c>
      <c r="C28" s="96"/>
      <c r="D28" s="96"/>
      <c r="E28" s="96"/>
      <c r="G28" s="105">
        <f>'premies ed.'!C21</f>
        <v>28350</v>
      </c>
    </row>
    <row r="29" spans="2:7" x14ac:dyDescent="0.25">
      <c r="B29" s="101" t="s">
        <v>255</v>
      </c>
      <c r="C29" s="96"/>
      <c r="D29" s="96"/>
      <c r="E29" s="96"/>
      <c r="G29" s="105">
        <f>'premies ed.'!C25</f>
        <v>75860</v>
      </c>
    </row>
    <row r="30" spans="2:7" ht="15.75" thickBot="1" x14ac:dyDescent="0.3">
      <c r="B30" s="103" t="s">
        <v>256</v>
      </c>
      <c r="C30" s="104"/>
      <c r="D30" s="104"/>
      <c r="E30" s="104"/>
      <c r="F30" s="106"/>
      <c r="G30" s="107">
        <f>'premies ed.'!E28</f>
        <v>80181.223646399987</v>
      </c>
    </row>
    <row r="31" spans="2:7" ht="15.75" thickBot="1" x14ac:dyDescent="0.3">
      <c r="B31" s="96"/>
      <c r="C31" s="96"/>
      <c r="D31" s="96"/>
      <c r="E31" s="96"/>
      <c r="G31" s="96"/>
    </row>
    <row r="32" spans="2:7" x14ac:dyDescent="0.25">
      <c r="B32" s="98" t="s">
        <v>257</v>
      </c>
      <c r="C32" s="99"/>
      <c r="D32" s="99"/>
      <c r="E32" s="99"/>
      <c r="F32" s="108"/>
      <c r="G32" s="100"/>
    </row>
    <row r="33" spans="2:7" x14ac:dyDescent="0.25">
      <c r="B33" s="101" t="s">
        <v>245</v>
      </c>
      <c r="C33" s="96"/>
      <c r="D33" s="96"/>
      <c r="E33" s="96"/>
      <c r="G33" s="110">
        <f>'premies ed.'!C23</f>
        <v>0.189</v>
      </c>
    </row>
    <row r="34" spans="2:7" x14ac:dyDescent="0.25">
      <c r="B34" s="101" t="s">
        <v>246</v>
      </c>
      <c r="C34" s="96"/>
      <c r="D34" s="96"/>
      <c r="E34" s="96"/>
      <c r="G34" s="110">
        <f>'premies ed.'!C24</f>
        <v>7.0000000000000001E-3</v>
      </c>
    </row>
    <row r="35" spans="2:7" x14ac:dyDescent="0.25">
      <c r="B35" s="101" t="s">
        <v>258</v>
      </c>
      <c r="C35" s="96"/>
      <c r="D35" s="96"/>
      <c r="E35" s="96"/>
      <c r="G35" s="110">
        <f>'premies ed.'!C26</f>
        <v>6.5100000000000005E-2</v>
      </c>
    </row>
    <row r="36" spans="2:7" x14ac:dyDescent="0.25">
      <c r="B36" s="101" t="s">
        <v>248</v>
      </c>
      <c r="C36" s="96"/>
      <c r="D36" s="96"/>
      <c r="E36" s="96"/>
      <c r="G36" s="110">
        <f>'premies ed.'!C31</f>
        <v>7.6399999999999996E-2</v>
      </c>
    </row>
    <row r="37" spans="2:7" ht="15.75" thickBot="1" x14ac:dyDescent="0.3">
      <c r="B37" s="103" t="s">
        <v>249</v>
      </c>
      <c r="C37" s="104"/>
      <c r="D37" s="104"/>
      <c r="E37" s="104"/>
      <c r="F37" s="106"/>
      <c r="G37" s="111">
        <f>'premies ed.'!C32</f>
        <v>6.7999999999999996E-3</v>
      </c>
    </row>
  </sheetData>
  <sheetProtection algorithmName="SHA-512" hashValue="eQxQXP/1mUmd9dnVj1qTOLTOTSPn1hZ9n/cE37evQDflDoZZ8/62m027Vx8s0/cwaIweGy5oyunr+b2xFcy99w==" saltValue="wdx7em77BnI+fFvGP7KhEQ==" spinCount="100000" sheet="1" objects="1" scenarios="1"/>
  <pageMargins left="0.70866141732283472" right="0.70866141732283472" top="0.74803149606299213" bottom="0.74803149606299213" header="0.31496062992125984" footer="0.31496062992125984"/>
  <pageSetup paperSize="9" orientation="landscape" r:id="rId1"/>
  <headerFooter>
    <oddFooter>&amp;LAan deze berekening kunnen geen rechten worden ontleend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7"/>
  <sheetViews>
    <sheetView topLeftCell="A10" zoomScale="120" zoomScaleNormal="120" workbookViewId="0">
      <selection activeCell="C4" sqref="C4:R37"/>
    </sheetView>
  </sheetViews>
  <sheetFormatPr defaultRowHeight="15" x14ac:dyDescent="0.25"/>
  <sheetData>
    <row r="1" spans="1:20" x14ac:dyDescent="0.25">
      <c r="A1" s="1" t="s">
        <v>0</v>
      </c>
      <c r="B1" s="2"/>
      <c r="C1" s="3">
        <v>45658</v>
      </c>
      <c r="D1" s="4"/>
      <c r="E1" s="2"/>
      <c r="F1" s="4"/>
      <c r="G1" s="4"/>
      <c r="H1" s="4"/>
      <c r="I1" s="4"/>
      <c r="J1" s="5"/>
      <c r="K1" s="5"/>
      <c r="L1" s="5"/>
      <c r="M1" s="5"/>
      <c r="N1" s="5"/>
      <c r="O1" s="5"/>
      <c r="P1" s="5"/>
      <c r="Q1" s="5"/>
      <c r="R1" s="5"/>
      <c r="S1" s="5"/>
    </row>
    <row r="2" spans="1:20" x14ac:dyDescent="0.25">
      <c r="A2" s="5" t="s">
        <v>1</v>
      </c>
      <c r="B2" s="2"/>
      <c r="C2" s="2"/>
      <c r="D2" s="6"/>
      <c r="E2" s="2"/>
      <c r="F2" s="2"/>
      <c r="G2" s="4"/>
      <c r="H2" s="4"/>
      <c r="I2" s="2"/>
      <c r="J2" s="5"/>
      <c r="K2" s="7"/>
      <c r="L2" s="5"/>
      <c r="M2" s="5"/>
      <c r="N2" s="5"/>
      <c r="O2" s="5"/>
      <c r="P2" s="5"/>
      <c r="Q2" s="5"/>
      <c r="R2" s="5"/>
      <c r="S2" s="5"/>
    </row>
    <row r="3" spans="1:20" x14ac:dyDescent="0.25">
      <c r="A3" s="8" t="s">
        <v>2</v>
      </c>
      <c r="B3" s="9"/>
      <c r="C3" s="10">
        <v>1</v>
      </c>
      <c r="D3" s="10">
        <v>2</v>
      </c>
      <c r="E3" s="10">
        <v>3</v>
      </c>
      <c r="F3" s="10">
        <v>4</v>
      </c>
      <c r="G3" s="10">
        <v>5</v>
      </c>
      <c r="H3" s="10">
        <v>6</v>
      </c>
      <c r="I3" s="10">
        <v>7</v>
      </c>
      <c r="J3" s="11">
        <v>8</v>
      </c>
      <c r="K3" s="11">
        <v>9</v>
      </c>
      <c r="L3" s="11">
        <v>10</v>
      </c>
      <c r="M3" s="11">
        <v>11</v>
      </c>
      <c r="N3" s="11">
        <v>12</v>
      </c>
      <c r="O3" s="11">
        <v>13</v>
      </c>
      <c r="P3" s="11">
        <v>14</v>
      </c>
      <c r="Q3" s="11">
        <v>15</v>
      </c>
      <c r="R3" s="11">
        <v>16</v>
      </c>
      <c r="S3" s="12" t="s">
        <v>3</v>
      </c>
    </row>
    <row r="4" spans="1:20" x14ac:dyDescent="0.25">
      <c r="A4" s="13" t="s">
        <v>88</v>
      </c>
      <c r="B4" s="14"/>
      <c r="C4" s="112"/>
      <c r="D4" s="112"/>
      <c r="E4" s="112"/>
      <c r="F4" s="112"/>
      <c r="G4" s="112"/>
      <c r="H4" s="112"/>
      <c r="I4" s="112"/>
      <c r="J4" s="112"/>
      <c r="K4" s="112"/>
      <c r="L4" s="112"/>
      <c r="M4" s="112">
        <v>4958</v>
      </c>
      <c r="N4" s="112">
        <v>5105</v>
      </c>
      <c r="O4" s="112">
        <v>5276</v>
      </c>
      <c r="P4" s="112"/>
      <c r="Q4" s="112"/>
      <c r="R4" s="112"/>
      <c r="S4" s="16">
        <f t="shared" ref="S4:S37" si="0">COUNTA(C4:R4)</f>
        <v>3</v>
      </c>
      <c r="T4" t="str">
        <f>CONCATENATE(A4,O$3)</f>
        <v>HOS_S1013</v>
      </c>
    </row>
    <row r="5" spans="1:20" x14ac:dyDescent="0.25">
      <c r="A5" s="13" t="s">
        <v>89</v>
      </c>
      <c r="B5" s="14"/>
      <c r="C5" s="112"/>
      <c r="D5" s="112"/>
      <c r="E5" s="112"/>
      <c r="F5" s="112"/>
      <c r="G5" s="112"/>
      <c r="H5" s="112"/>
      <c r="I5" s="112"/>
      <c r="J5" s="112"/>
      <c r="K5" s="112"/>
      <c r="L5" s="112"/>
      <c r="M5" s="112"/>
      <c r="N5" s="112"/>
      <c r="O5" s="112">
        <v>5589</v>
      </c>
      <c r="P5" s="112">
        <v>5776</v>
      </c>
      <c r="Q5" s="112">
        <v>5964</v>
      </c>
      <c r="R5" s="112">
        <v>6149</v>
      </c>
      <c r="S5" s="16">
        <f t="shared" si="0"/>
        <v>4</v>
      </c>
      <c r="T5" t="str">
        <f>CONCATENATE(A5,R$3)</f>
        <v>HOS_S1116</v>
      </c>
    </row>
    <row r="6" spans="1:20" x14ac:dyDescent="0.25">
      <c r="A6" s="13" t="s">
        <v>90</v>
      </c>
      <c r="B6" s="14"/>
      <c r="C6" s="112"/>
      <c r="D6" s="112"/>
      <c r="E6" s="112"/>
      <c r="F6" s="112"/>
      <c r="G6" s="112"/>
      <c r="H6" s="112"/>
      <c r="I6" s="112"/>
      <c r="J6" s="112"/>
      <c r="K6" s="112"/>
      <c r="L6" s="112"/>
      <c r="M6" s="112">
        <v>6230</v>
      </c>
      <c r="N6" s="112">
        <v>6387</v>
      </c>
      <c r="O6" s="112">
        <v>6541</v>
      </c>
      <c r="P6" s="112">
        <v>6696</v>
      </c>
      <c r="Q6" s="112">
        <v>6892</v>
      </c>
      <c r="R6" s="112">
        <v>6992</v>
      </c>
      <c r="S6" s="16">
        <f t="shared" si="0"/>
        <v>6</v>
      </c>
      <c r="T6" t="str">
        <f>CONCATENATE(A6,R$3)</f>
        <v>HOS_S1216</v>
      </c>
    </row>
    <row r="7" spans="1:20" x14ac:dyDescent="0.25">
      <c r="A7" s="13" t="s">
        <v>91</v>
      </c>
      <c r="B7" s="14"/>
      <c r="C7" s="112"/>
      <c r="D7" s="112"/>
      <c r="E7" s="112"/>
      <c r="F7" s="112"/>
      <c r="G7" s="112"/>
      <c r="H7" s="112"/>
      <c r="I7" s="112"/>
      <c r="J7" s="112"/>
      <c r="K7" s="112"/>
      <c r="L7" s="112">
        <v>7090</v>
      </c>
      <c r="M7" s="112">
        <v>7286</v>
      </c>
      <c r="N7" s="112">
        <v>7484</v>
      </c>
      <c r="O7" s="112"/>
      <c r="P7" s="112"/>
      <c r="Q7" s="112"/>
      <c r="R7" s="112"/>
      <c r="S7" s="16">
        <f t="shared" si="0"/>
        <v>3</v>
      </c>
      <c r="T7" t="str">
        <f>CONCATENATE(A7,N$3)</f>
        <v>HOS_S1312</v>
      </c>
    </row>
    <row r="8" spans="1:20" x14ac:dyDescent="0.25">
      <c r="A8" s="13" t="s">
        <v>92</v>
      </c>
      <c r="B8" s="14"/>
      <c r="C8" s="112"/>
      <c r="D8" s="112"/>
      <c r="E8" s="112"/>
      <c r="F8" s="112"/>
      <c r="G8" s="112"/>
      <c r="H8" s="112"/>
      <c r="I8" s="112"/>
      <c r="J8" s="112">
        <v>7678</v>
      </c>
      <c r="K8" s="112">
        <v>7878</v>
      </c>
      <c r="L8" s="112">
        <v>8087</v>
      </c>
      <c r="M8" s="112"/>
      <c r="N8" s="112"/>
      <c r="O8" s="112"/>
      <c r="P8" s="112"/>
      <c r="Q8" s="112"/>
      <c r="R8" s="112"/>
      <c r="S8" s="16">
        <f t="shared" si="0"/>
        <v>3</v>
      </c>
      <c r="T8" t="str">
        <f>CONCATENATE(A8,L$3)</f>
        <v>HOS_S1410</v>
      </c>
    </row>
    <row r="9" spans="1:20" x14ac:dyDescent="0.25">
      <c r="A9" s="13" t="s">
        <v>93</v>
      </c>
      <c r="B9" s="14"/>
      <c r="C9" s="112"/>
      <c r="D9" s="112"/>
      <c r="E9" s="112"/>
      <c r="F9" s="112"/>
      <c r="G9" s="112"/>
      <c r="H9" s="112"/>
      <c r="I9" s="112"/>
      <c r="J9" s="112"/>
      <c r="K9" s="112">
        <v>8313</v>
      </c>
      <c r="L9" s="112">
        <v>8533</v>
      </c>
      <c r="M9" s="112">
        <v>8755</v>
      </c>
      <c r="N9" s="112"/>
      <c r="O9" s="112"/>
      <c r="P9" s="112"/>
      <c r="Q9" s="112"/>
      <c r="R9" s="112"/>
      <c r="S9" s="16">
        <f t="shared" si="0"/>
        <v>3</v>
      </c>
      <c r="T9" t="str">
        <f>CONCATENATE(A9,M$3)</f>
        <v>HOS_S1511</v>
      </c>
    </row>
    <row r="10" spans="1:20" x14ac:dyDescent="0.25">
      <c r="A10" s="13" t="s">
        <v>94</v>
      </c>
      <c r="B10" s="14"/>
      <c r="C10" s="112"/>
      <c r="D10" s="112"/>
      <c r="E10" s="112"/>
      <c r="F10" s="112"/>
      <c r="G10" s="112"/>
      <c r="H10" s="112"/>
      <c r="I10" s="112"/>
      <c r="J10" s="112"/>
      <c r="K10" s="112">
        <v>9021</v>
      </c>
      <c r="L10" s="112">
        <v>9278</v>
      </c>
      <c r="M10" s="112">
        <v>9541</v>
      </c>
      <c r="N10" s="112"/>
      <c r="O10" s="112"/>
      <c r="P10" s="112"/>
      <c r="Q10" s="112"/>
      <c r="R10" s="112"/>
      <c r="S10" s="16">
        <f t="shared" si="0"/>
        <v>3</v>
      </c>
      <c r="T10" t="str">
        <f>CONCATENATE(A10,M$3)</f>
        <v>HOS_S1611</v>
      </c>
    </row>
    <row r="11" spans="1:20" x14ac:dyDescent="0.25">
      <c r="A11" s="13" t="s">
        <v>95</v>
      </c>
      <c r="B11" s="14"/>
      <c r="C11" s="112"/>
      <c r="D11" s="112"/>
      <c r="E11" s="112"/>
      <c r="F11" s="112"/>
      <c r="G11" s="112"/>
      <c r="H11" s="112"/>
      <c r="I11" s="112"/>
      <c r="J11" s="112"/>
      <c r="K11" s="112">
        <v>9803</v>
      </c>
      <c r="L11" s="112">
        <v>10061</v>
      </c>
      <c r="M11" s="112">
        <v>10324</v>
      </c>
      <c r="N11" s="112"/>
      <c r="O11" s="112"/>
      <c r="P11" s="112"/>
      <c r="Q11" s="112"/>
      <c r="R11" s="112"/>
      <c r="S11" s="16">
        <f t="shared" si="0"/>
        <v>3</v>
      </c>
      <c r="T11" t="str">
        <f>CONCATENATE(A11,M$3)</f>
        <v>HOS_S1711</v>
      </c>
    </row>
    <row r="12" spans="1:20" x14ac:dyDescent="0.25">
      <c r="A12" s="13" t="s">
        <v>96</v>
      </c>
      <c r="B12" s="14"/>
      <c r="C12" s="112"/>
      <c r="D12" s="112"/>
      <c r="E12" s="112"/>
      <c r="F12" s="112"/>
      <c r="G12" s="112"/>
      <c r="H12" s="112">
        <v>10643</v>
      </c>
      <c r="I12" s="112">
        <v>10958</v>
      </c>
      <c r="J12" s="112">
        <v>11274</v>
      </c>
      <c r="K12" s="112"/>
      <c r="L12" s="112"/>
      <c r="M12" s="112"/>
      <c r="N12" s="112"/>
      <c r="O12" s="112"/>
      <c r="P12" s="112"/>
      <c r="Q12" s="112"/>
      <c r="R12" s="112"/>
      <c r="S12" s="16">
        <f t="shared" si="0"/>
        <v>3</v>
      </c>
      <c r="T12" t="str">
        <f>CONCATENATE(A12,J$3)</f>
        <v>HOS_S188</v>
      </c>
    </row>
    <row r="13" spans="1:20" x14ac:dyDescent="0.25">
      <c r="A13" s="17" t="s">
        <v>70</v>
      </c>
      <c r="B13" s="18"/>
      <c r="C13" s="112">
        <v>1749</v>
      </c>
      <c r="D13" s="112"/>
      <c r="E13" s="112"/>
      <c r="F13" s="112"/>
      <c r="G13" s="112"/>
      <c r="H13" s="112"/>
      <c r="I13" s="112"/>
      <c r="J13" s="112"/>
      <c r="K13" s="112"/>
      <c r="L13" s="112"/>
      <c r="M13" s="112"/>
      <c r="N13" s="112"/>
      <c r="O13" s="112"/>
      <c r="P13" s="112"/>
      <c r="Q13" s="112"/>
      <c r="R13" s="112"/>
      <c r="S13" s="19">
        <f t="shared" si="0"/>
        <v>1</v>
      </c>
      <c r="T13" t="str">
        <f>CONCATENATE(A13,C$3)</f>
        <v>LIO1</v>
      </c>
    </row>
    <row r="14" spans="1:20" x14ac:dyDescent="0.25">
      <c r="A14" s="17" t="s">
        <v>71</v>
      </c>
      <c r="B14" s="18"/>
      <c r="C14" s="113">
        <v>2310</v>
      </c>
      <c r="D14" s="114">
        <v>2362</v>
      </c>
      <c r="E14" s="113">
        <v>2414</v>
      </c>
      <c r="F14" s="114">
        <v>2466</v>
      </c>
      <c r="G14" s="113">
        <v>2518</v>
      </c>
      <c r="H14" s="114">
        <v>2570</v>
      </c>
      <c r="I14" s="113">
        <v>2623</v>
      </c>
      <c r="J14" s="112"/>
      <c r="K14" s="112"/>
      <c r="L14" s="112"/>
      <c r="M14" s="112"/>
      <c r="N14" s="112"/>
      <c r="O14" s="112"/>
      <c r="P14" s="112"/>
      <c r="Q14" s="112"/>
      <c r="R14" s="112"/>
      <c r="S14" s="19">
        <f t="shared" si="0"/>
        <v>7</v>
      </c>
      <c r="T14" t="str">
        <f>CONCATENATE(A14,I$3)</f>
        <v>Schaal_17</v>
      </c>
    </row>
    <row r="15" spans="1:20" x14ac:dyDescent="0.25">
      <c r="A15" s="17" t="s">
        <v>80</v>
      </c>
      <c r="B15" s="18"/>
      <c r="C15" s="112">
        <v>3179</v>
      </c>
      <c r="D15" s="112">
        <v>3498</v>
      </c>
      <c r="E15" s="112">
        <v>3666</v>
      </c>
      <c r="F15" s="112">
        <v>3852</v>
      </c>
      <c r="G15" s="112">
        <v>4016</v>
      </c>
      <c r="H15" s="112">
        <v>4179</v>
      </c>
      <c r="I15" s="112">
        <v>4335</v>
      </c>
      <c r="J15" s="112">
        <v>4489</v>
      </c>
      <c r="K15" s="112">
        <v>4656</v>
      </c>
      <c r="L15" s="112">
        <v>4804</v>
      </c>
      <c r="M15" s="112">
        <v>4957</v>
      </c>
      <c r="N15" s="112">
        <v>5106</v>
      </c>
      <c r="O15" s="112">
        <v>5277</v>
      </c>
      <c r="P15" s="112"/>
      <c r="Q15" s="112"/>
      <c r="R15" s="112"/>
      <c r="S15" s="19">
        <f t="shared" si="0"/>
        <v>13</v>
      </c>
      <c r="T15" t="str">
        <f>CONCATENATE(A15,O$3)</f>
        <v>Schaal_1013</v>
      </c>
    </row>
    <row r="16" spans="1:20" x14ac:dyDescent="0.25">
      <c r="A16" s="17" t="s">
        <v>81</v>
      </c>
      <c r="B16" s="18"/>
      <c r="C16" s="112">
        <v>3484</v>
      </c>
      <c r="D16" s="112">
        <v>3649</v>
      </c>
      <c r="E16" s="112">
        <v>3838</v>
      </c>
      <c r="F16" s="112">
        <v>4028</v>
      </c>
      <c r="G16" s="112">
        <v>4216</v>
      </c>
      <c r="H16" s="112">
        <v>4426</v>
      </c>
      <c r="I16" s="112">
        <v>4659</v>
      </c>
      <c r="J16" s="112">
        <v>4912</v>
      </c>
      <c r="K16" s="112">
        <v>5189</v>
      </c>
      <c r="L16" s="112">
        <v>5487</v>
      </c>
      <c r="M16" s="112">
        <v>5807</v>
      </c>
      <c r="N16" s="112">
        <v>6149</v>
      </c>
      <c r="O16" s="112"/>
      <c r="P16" s="112"/>
      <c r="Q16" s="112"/>
      <c r="R16" s="112"/>
      <c r="S16" s="19">
        <f t="shared" si="0"/>
        <v>12</v>
      </c>
      <c r="T16" t="str">
        <f>CONCATENATE(A16,R$3)</f>
        <v>Schaal_1116</v>
      </c>
    </row>
    <row r="17" spans="1:20" x14ac:dyDescent="0.25">
      <c r="A17" s="17" t="s">
        <v>82</v>
      </c>
      <c r="B17" s="18"/>
      <c r="C17" s="112">
        <v>3497</v>
      </c>
      <c r="D17" s="112">
        <v>3704</v>
      </c>
      <c r="E17" s="112">
        <v>3943</v>
      </c>
      <c r="F17" s="112">
        <v>4183</v>
      </c>
      <c r="G17" s="112">
        <v>4423</v>
      </c>
      <c r="H17" s="112">
        <v>4694</v>
      </c>
      <c r="I17" s="112">
        <v>4995</v>
      </c>
      <c r="J17" s="112">
        <v>5332</v>
      </c>
      <c r="K17" s="112">
        <v>5697</v>
      </c>
      <c r="L17" s="112">
        <v>6098</v>
      </c>
      <c r="M17" s="112">
        <v>6528</v>
      </c>
      <c r="N17" s="112">
        <v>6992</v>
      </c>
      <c r="O17" s="112"/>
      <c r="P17" s="112"/>
      <c r="Q17" s="112"/>
      <c r="R17" s="112"/>
      <c r="S17" s="19">
        <f t="shared" si="0"/>
        <v>12</v>
      </c>
      <c r="T17" t="str">
        <f>CONCATENATE(A17,N$3)</f>
        <v>Schaal_1212</v>
      </c>
    </row>
    <row r="18" spans="1:20" x14ac:dyDescent="0.25">
      <c r="A18" s="17" t="s">
        <v>83</v>
      </c>
      <c r="B18" s="18"/>
      <c r="C18" s="112">
        <v>5441</v>
      </c>
      <c r="D18" s="112">
        <v>5630</v>
      </c>
      <c r="E18" s="112">
        <v>5820</v>
      </c>
      <c r="F18" s="112">
        <v>6009</v>
      </c>
      <c r="G18" s="112">
        <v>6197</v>
      </c>
      <c r="H18" s="112">
        <v>6388</v>
      </c>
      <c r="I18" s="112">
        <v>6576</v>
      </c>
      <c r="J18" s="112">
        <v>6765</v>
      </c>
      <c r="K18" s="112">
        <v>6954</v>
      </c>
      <c r="L18" s="112">
        <v>7143</v>
      </c>
      <c r="M18" s="112">
        <v>7333</v>
      </c>
      <c r="N18" s="112">
        <v>7521</v>
      </c>
      <c r="O18" s="112">
        <v>7710</v>
      </c>
      <c r="P18" s="112"/>
      <c r="Q18" s="112"/>
      <c r="R18" s="112"/>
      <c r="S18" s="19">
        <f t="shared" si="0"/>
        <v>13</v>
      </c>
      <c r="T18" t="str">
        <f>CONCATENATE(A18,O$3)</f>
        <v>Schaal_1313</v>
      </c>
    </row>
    <row r="19" spans="1:20" x14ac:dyDescent="0.25">
      <c r="A19" s="17" t="s">
        <v>84</v>
      </c>
      <c r="B19" s="18"/>
      <c r="C19" s="113">
        <v>6230</v>
      </c>
      <c r="D19" s="113">
        <v>6387</v>
      </c>
      <c r="E19" s="113">
        <v>6696</v>
      </c>
      <c r="F19" s="113">
        <v>6892</v>
      </c>
      <c r="G19" s="113">
        <v>7090</v>
      </c>
      <c r="H19" s="113">
        <v>7286</v>
      </c>
      <c r="I19" s="113">
        <v>7484</v>
      </c>
      <c r="J19" s="113">
        <v>7683</v>
      </c>
      <c r="K19" s="113">
        <v>7890</v>
      </c>
      <c r="L19" s="113">
        <v>8105</v>
      </c>
      <c r="M19" s="113">
        <v>8325</v>
      </c>
      <c r="N19" s="112"/>
      <c r="O19" s="112"/>
      <c r="P19" s="112"/>
      <c r="Q19" s="112"/>
      <c r="R19" s="112"/>
      <c r="S19" s="19">
        <f t="shared" si="0"/>
        <v>11</v>
      </c>
      <c r="T19" t="str">
        <f>CONCATENATE(A19,M$3)</f>
        <v>Schaal_1411</v>
      </c>
    </row>
    <row r="20" spans="1:20" x14ac:dyDescent="0.25">
      <c r="A20" s="17" t="s">
        <v>85</v>
      </c>
      <c r="B20" s="20"/>
      <c r="C20" s="112">
        <v>6541</v>
      </c>
      <c r="D20" s="112">
        <v>6696</v>
      </c>
      <c r="E20" s="112">
        <v>6892</v>
      </c>
      <c r="F20" s="112">
        <v>7286</v>
      </c>
      <c r="G20" s="112">
        <v>7484</v>
      </c>
      <c r="H20" s="112">
        <v>7683</v>
      </c>
      <c r="I20" s="112">
        <v>7891</v>
      </c>
      <c r="J20" s="112">
        <v>8105</v>
      </c>
      <c r="K20" s="112">
        <v>8325</v>
      </c>
      <c r="L20" s="112">
        <v>8588</v>
      </c>
      <c r="M20" s="112">
        <v>8862</v>
      </c>
      <c r="N20" s="112">
        <v>9141</v>
      </c>
      <c r="O20" s="112"/>
      <c r="P20" s="112"/>
      <c r="Q20" s="112"/>
      <c r="R20" s="112"/>
      <c r="S20" s="19">
        <f t="shared" si="0"/>
        <v>12</v>
      </c>
      <c r="T20" t="str">
        <f>CONCATENATE(A20,N$3)</f>
        <v>Schaal_1512</v>
      </c>
    </row>
    <row r="21" spans="1:20" x14ac:dyDescent="0.25">
      <c r="A21" s="17" t="s">
        <v>86</v>
      </c>
      <c r="B21" s="20"/>
      <c r="C21" s="112">
        <v>7090</v>
      </c>
      <c r="D21" s="112">
        <v>7286</v>
      </c>
      <c r="E21" s="112">
        <v>7484</v>
      </c>
      <c r="F21" s="112">
        <v>7891</v>
      </c>
      <c r="G21" s="112">
        <v>8105</v>
      </c>
      <c r="H21" s="112">
        <v>8325</v>
      </c>
      <c r="I21" s="112">
        <v>8588</v>
      </c>
      <c r="J21" s="112">
        <v>8862</v>
      </c>
      <c r="K21" s="112">
        <v>9141</v>
      </c>
      <c r="L21" s="112">
        <v>9434</v>
      </c>
      <c r="M21" s="112">
        <v>9732</v>
      </c>
      <c r="N21" s="112">
        <v>10041</v>
      </c>
      <c r="O21" s="112"/>
      <c r="P21" s="112"/>
      <c r="Q21" s="112"/>
      <c r="R21" s="112"/>
      <c r="S21" s="19">
        <f t="shared" si="0"/>
        <v>12</v>
      </c>
      <c r="T21" t="str">
        <f>CONCATENATE(A21,N$3)</f>
        <v>Schaal_1612</v>
      </c>
    </row>
    <row r="22" spans="1:20" x14ac:dyDescent="0.25">
      <c r="A22" s="13" t="s">
        <v>87</v>
      </c>
      <c r="B22" s="14"/>
      <c r="C22" s="112">
        <v>7683</v>
      </c>
      <c r="D22" s="112">
        <v>7890</v>
      </c>
      <c r="E22" s="112">
        <v>8105</v>
      </c>
      <c r="F22" s="112">
        <v>8589</v>
      </c>
      <c r="G22" s="112">
        <v>8862</v>
      </c>
      <c r="H22" s="112">
        <v>9141</v>
      </c>
      <c r="I22" s="112">
        <v>9434</v>
      </c>
      <c r="J22" s="112">
        <v>9731</v>
      </c>
      <c r="K22" s="112">
        <v>10041</v>
      </c>
      <c r="L22" s="112">
        <v>10362</v>
      </c>
      <c r="M22" s="112">
        <v>10690</v>
      </c>
      <c r="N22" s="112">
        <v>11030</v>
      </c>
      <c r="O22" s="112"/>
      <c r="P22" s="112"/>
      <c r="Q22" s="112"/>
      <c r="R22" s="112"/>
      <c r="S22" s="16">
        <f t="shared" si="0"/>
        <v>12</v>
      </c>
      <c r="T22" t="str">
        <f>CONCATENATE(A22,N$3)</f>
        <v>Schaal_1712</v>
      </c>
    </row>
    <row r="23" spans="1:20" x14ac:dyDescent="0.25">
      <c r="A23" s="17" t="s">
        <v>72</v>
      </c>
      <c r="B23" s="18"/>
      <c r="C23" s="112">
        <v>2350</v>
      </c>
      <c r="D23" s="112">
        <v>2408</v>
      </c>
      <c r="E23" s="112">
        <v>2467</v>
      </c>
      <c r="F23" s="112">
        <v>2525</v>
      </c>
      <c r="G23" s="112">
        <v>2584</v>
      </c>
      <c r="H23" s="112">
        <v>2642</v>
      </c>
      <c r="I23" s="112">
        <v>2700</v>
      </c>
      <c r="J23" s="112">
        <v>2759</v>
      </c>
      <c r="K23" s="112"/>
      <c r="L23" s="112"/>
      <c r="M23" s="112"/>
      <c r="N23" s="112"/>
      <c r="O23" s="112"/>
      <c r="P23" s="112"/>
      <c r="Q23" s="112"/>
      <c r="R23" s="112"/>
      <c r="S23" s="19">
        <f t="shared" si="0"/>
        <v>8</v>
      </c>
      <c r="T23" t="str">
        <f>CONCATENATE(A23,J$3)</f>
        <v>Schaal_28</v>
      </c>
    </row>
    <row r="24" spans="1:20" x14ac:dyDescent="0.25">
      <c r="A24" s="17" t="s">
        <v>73</v>
      </c>
      <c r="B24" s="18"/>
      <c r="C24" s="112">
        <v>2386</v>
      </c>
      <c r="D24" s="112">
        <v>2461</v>
      </c>
      <c r="E24" s="112">
        <v>2535</v>
      </c>
      <c r="F24" s="112">
        <v>2609</v>
      </c>
      <c r="G24" s="112">
        <v>2683</v>
      </c>
      <c r="H24" s="112">
        <v>2757</v>
      </c>
      <c r="I24" s="112">
        <v>2831</v>
      </c>
      <c r="J24" s="112">
        <v>2905</v>
      </c>
      <c r="K24" s="112">
        <v>2979</v>
      </c>
      <c r="L24" s="112"/>
      <c r="M24" s="112"/>
      <c r="N24" s="112"/>
      <c r="O24" s="112"/>
      <c r="P24" s="112"/>
      <c r="Q24" s="112"/>
      <c r="R24" s="112"/>
      <c r="S24" s="19">
        <f t="shared" si="0"/>
        <v>9</v>
      </c>
      <c r="T24" t="str">
        <f>CONCATENATE(A24,K$3)</f>
        <v>Schaal_39</v>
      </c>
    </row>
    <row r="25" spans="1:20" x14ac:dyDescent="0.25">
      <c r="A25" s="17" t="s">
        <v>74</v>
      </c>
      <c r="B25" s="18"/>
      <c r="C25" s="112">
        <v>2413</v>
      </c>
      <c r="D25" s="112">
        <v>2484</v>
      </c>
      <c r="E25" s="112">
        <v>2555</v>
      </c>
      <c r="F25" s="112">
        <v>2627</v>
      </c>
      <c r="G25" s="112">
        <v>2698</v>
      </c>
      <c r="H25" s="112">
        <v>2769</v>
      </c>
      <c r="I25" s="112">
        <v>2841</v>
      </c>
      <c r="J25" s="112">
        <v>2912</v>
      </c>
      <c r="K25" s="112">
        <v>2983</v>
      </c>
      <c r="L25" s="112">
        <v>3055</v>
      </c>
      <c r="M25" s="112">
        <v>3126</v>
      </c>
      <c r="N25" s="112"/>
      <c r="O25" s="112"/>
      <c r="P25" s="112"/>
      <c r="Q25" s="112"/>
      <c r="R25" s="112"/>
      <c r="S25" s="19">
        <f t="shared" si="0"/>
        <v>11</v>
      </c>
      <c r="T25" t="str">
        <f>CONCATENATE(A25,M$3)</f>
        <v>Schaal_411</v>
      </c>
    </row>
    <row r="26" spans="1:20" x14ac:dyDescent="0.25">
      <c r="A26" s="17" t="s">
        <v>75</v>
      </c>
      <c r="B26" s="18"/>
      <c r="C26" s="112">
        <v>2439</v>
      </c>
      <c r="D26" s="112">
        <v>2521</v>
      </c>
      <c r="E26" s="112">
        <v>2604</v>
      </c>
      <c r="F26" s="112">
        <v>2686</v>
      </c>
      <c r="G26" s="112">
        <v>2768</v>
      </c>
      <c r="H26" s="112">
        <v>2851</v>
      </c>
      <c r="I26" s="112">
        <v>2933</v>
      </c>
      <c r="J26" s="112">
        <v>3015</v>
      </c>
      <c r="K26" s="112">
        <v>3098</v>
      </c>
      <c r="L26" s="112">
        <v>3180</v>
      </c>
      <c r="M26" s="112">
        <v>3262</v>
      </c>
      <c r="N26" s="112"/>
      <c r="O26" s="112"/>
      <c r="P26" s="112"/>
      <c r="Q26" s="112"/>
      <c r="R26" s="112"/>
      <c r="S26" s="19">
        <f t="shared" si="0"/>
        <v>11</v>
      </c>
      <c r="T26" t="str">
        <f>CONCATENATE(A26,N$3)</f>
        <v>Schaal_512</v>
      </c>
    </row>
    <row r="27" spans="1:20" x14ac:dyDescent="0.25">
      <c r="A27" s="17" t="s">
        <v>76</v>
      </c>
      <c r="B27" s="18"/>
      <c r="C27" s="112">
        <v>2554</v>
      </c>
      <c r="D27" s="112">
        <v>2644</v>
      </c>
      <c r="E27" s="112">
        <v>2734</v>
      </c>
      <c r="F27" s="112">
        <v>2823</v>
      </c>
      <c r="G27" s="112">
        <v>2913</v>
      </c>
      <c r="H27" s="112">
        <v>3003</v>
      </c>
      <c r="I27" s="112">
        <v>3092</v>
      </c>
      <c r="J27" s="112">
        <v>3182</v>
      </c>
      <c r="K27" s="112">
        <v>3272</v>
      </c>
      <c r="L27" s="112">
        <v>3362</v>
      </c>
      <c r="M27" s="112">
        <v>3451</v>
      </c>
      <c r="N27" s="112"/>
      <c r="O27" s="112"/>
      <c r="P27" s="112"/>
      <c r="Q27" s="112"/>
      <c r="R27" s="112"/>
      <c r="S27" s="19">
        <f t="shared" si="0"/>
        <v>11</v>
      </c>
      <c r="T27" t="str">
        <f>CONCATENATE(A27,M$3)</f>
        <v>Schaal_611</v>
      </c>
    </row>
    <row r="28" spans="1:20" x14ac:dyDescent="0.25">
      <c r="A28" s="17" t="s">
        <v>77</v>
      </c>
      <c r="B28" s="18"/>
      <c r="C28" s="112">
        <v>2675</v>
      </c>
      <c r="D28" s="112">
        <v>2774</v>
      </c>
      <c r="E28" s="112">
        <v>2873</v>
      </c>
      <c r="F28" s="112">
        <v>2972</v>
      </c>
      <c r="G28" s="112">
        <v>3071</v>
      </c>
      <c r="H28" s="112">
        <v>3170</v>
      </c>
      <c r="I28" s="112">
        <v>3269</v>
      </c>
      <c r="J28" s="112">
        <v>3368</v>
      </c>
      <c r="K28" s="112">
        <v>3467</v>
      </c>
      <c r="L28" s="112">
        <v>3566</v>
      </c>
      <c r="M28" s="112">
        <v>3665</v>
      </c>
      <c r="N28" s="112">
        <v>3764</v>
      </c>
      <c r="O28" s="112"/>
      <c r="P28" s="112"/>
      <c r="Q28" s="112"/>
      <c r="R28" s="112"/>
      <c r="S28" s="19">
        <f t="shared" si="0"/>
        <v>12</v>
      </c>
      <c r="T28" t="str">
        <f>CONCATENATE(A28,N$3)</f>
        <v>Schaal_712</v>
      </c>
    </row>
    <row r="29" spans="1:20" x14ac:dyDescent="0.25">
      <c r="A29" s="17" t="s">
        <v>78</v>
      </c>
      <c r="B29" s="18"/>
      <c r="C29" s="112">
        <v>2889</v>
      </c>
      <c r="D29" s="112">
        <v>3013</v>
      </c>
      <c r="E29" s="112">
        <v>3137</v>
      </c>
      <c r="F29" s="112">
        <v>3261</v>
      </c>
      <c r="G29" s="112">
        <v>3385</v>
      </c>
      <c r="H29" s="112">
        <v>3509</v>
      </c>
      <c r="I29" s="112">
        <v>3633</v>
      </c>
      <c r="J29" s="112">
        <v>3757</v>
      </c>
      <c r="K29" s="112">
        <v>3881</v>
      </c>
      <c r="L29" s="112">
        <v>4006</v>
      </c>
      <c r="M29" s="112">
        <v>4130</v>
      </c>
      <c r="N29" s="112">
        <v>4254</v>
      </c>
      <c r="O29" s="112"/>
      <c r="P29" s="112"/>
      <c r="Q29" s="112"/>
      <c r="R29" s="112"/>
      <c r="S29" s="19">
        <f t="shared" si="0"/>
        <v>12</v>
      </c>
      <c r="T29" t="str">
        <f>CONCATENATE(A29,O$3)</f>
        <v>Schaal_813</v>
      </c>
    </row>
    <row r="30" spans="1:20" x14ac:dyDescent="0.25">
      <c r="A30" s="17" t="s">
        <v>79</v>
      </c>
      <c r="B30" s="18"/>
      <c r="C30" s="113">
        <v>3179</v>
      </c>
      <c r="D30" s="114">
        <v>3342</v>
      </c>
      <c r="E30" s="113">
        <v>3666</v>
      </c>
      <c r="F30" s="114">
        <v>3852</v>
      </c>
      <c r="G30" s="113">
        <v>4016</v>
      </c>
      <c r="H30" s="114">
        <v>4179</v>
      </c>
      <c r="I30" s="113">
        <v>4335</v>
      </c>
      <c r="J30" s="114">
        <v>4489</v>
      </c>
      <c r="K30" s="113">
        <v>4656</v>
      </c>
      <c r="L30" s="114">
        <v>4804</v>
      </c>
      <c r="M30" s="112"/>
      <c r="N30" s="112"/>
      <c r="O30" s="112"/>
      <c r="P30" s="112"/>
      <c r="Q30" s="112"/>
      <c r="R30" s="112"/>
      <c r="S30" s="19">
        <f t="shared" si="0"/>
        <v>10</v>
      </c>
      <c r="T30" t="str">
        <f>CONCATENATE(A30,L$3)</f>
        <v>Schaal_910</v>
      </c>
    </row>
    <row r="31" spans="1:20" x14ac:dyDescent="0.25">
      <c r="A31" s="17" t="s">
        <v>100</v>
      </c>
      <c r="B31" s="18"/>
      <c r="C31" s="115">
        <v>2310</v>
      </c>
      <c r="D31" s="116">
        <v>2362</v>
      </c>
      <c r="E31" s="115">
        <v>2414</v>
      </c>
      <c r="F31" s="116">
        <v>2466</v>
      </c>
      <c r="G31" s="115">
        <v>2518</v>
      </c>
      <c r="H31" s="116">
        <v>2570</v>
      </c>
      <c r="I31" s="115">
        <v>2623</v>
      </c>
      <c r="J31" s="112"/>
      <c r="K31" s="112"/>
      <c r="L31" s="112"/>
      <c r="M31" s="112"/>
      <c r="N31" s="112"/>
      <c r="O31" s="112"/>
      <c r="P31" s="112"/>
      <c r="Q31" s="112"/>
      <c r="R31" s="112"/>
      <c r="S31" s="19">
        <f t="shared" si="0"/>
        <v>7</v>
      </c>
      <c r="T31" t="str">
        <f>CONCATENATE(A31,K$3)</f>
        <v>ID_19</v>
      </c>
    </row>
    <row r="32" spans="1:20" x14ac:dyDescent="0.25">
      <c r="A32" s="17" t="s">
        <v>107</v>
      </c>
      <c r="B32" s="18"/>
      <c r="C32" s="115">
        <v>2350</v>
      </c>
      <c r="D32" s="116">
        <v>2408</v>
      </c>
      <c r="E32" s="115">
        <v>2467</v>
      </c>
      <c r="F32" s="116">
        <v>2525</v>
      </c>
      <c r="G32" s="115">
        <v>2584</v>
      </c>
      <c r="H32" s="116">
        <v>2642</v>
      </c>
      <c r="I32" s="115">
        <v>2700</v>
      </c>
      <c r="J32" s="116">
        <v>2759</v>
      </c>
      <c r="K32" s="112"/>
      <c r="L32" s="112"/>
      <c r="M32" s="112"/>
      <c r="N32" s="112"/>
      <c r="O32" s="112"/>
      <c r="P32" s="112"/>
      <c r="Q32" s="112"/>
      <c r="R32" s="112"/>
      <c r="S32" s="19">
        <f t="shared" si="0"/>
        <v>8</v>
      </c>
      <c r="T32" t="str">
        <f>CONCATENATE(A32,J$3)</f>
        <v>ID_28</v>
      </c>
    </row>
    <row r="33" spans="1:20" x14ac:dyDescent="0.25">
      <c r="A33" s="17" t="s">
        <v>110</v>
      </c>
      <c r="B33" s="18"/>
      <c r="C33" s="114">
        <v>2386</v>
      </c>
      <c r="D33" s="113">
        <v>2461</v>
      </c>
      <c r="E33" s="114">
        <v>2535</v>
      </c>
      <c r="F33" s="113">
        <v>2609</v>
      </c>
      <c r="G33" s="114">
        <v>2683</v>
      </c>
      <c r="H33" s="113">
        <v>2757</v>
      </c>
      <c r="I33" s="114">
        <v>2831</v>
      </c>
      <c r="J33" s="113">
        <v>2905</v>
      </c>
      <c r="K33" s="114">
        <v>2979</v>
      </c>
      <c r="L33" s="112"/>
      <c r="M33" s="112"/>
      <c r="N33" s="112"/>
      <c r="O33" s="112"/>
      <c r="P33" s="112"/>
      <c r="Q33" s="112"/>
      <c r="R33" s="112"/>
      <c r="S33" s="19">
        <f t="shared" si="0"/>
        <v>9</v>
      </c>
      <c r="T33" t="str">
        <f>CONCATENATE(A33,K$3)</f>
        <v>ID_39</v>
      </c>
    </row>
    <row r="34" spans="1:20" x14ac:dyDescent="0.25">
      <c r="A34" s="21" t="s">
        <v>66</v>
      </c>
      <c r="B34" s="22"/>
      <c r="C34" s="114">
        <v>3463</v>
      </c>
      <c r="D34" s="113">
        <v>3547</v>
      </c>
      <c r="E34" s="114">
        <v>3653</v>
      </c>
      <c r="F34" s="113">
        <v>3760</v>
      </c>
      <c r="G34" s="114">
        <v>3868</v>
      </c>
      <c r="H34" s="113">
        <v>4001</v>
      </c>
      <c r="I34" s="114">
        <v>4157</v>
      </c>
      <c r="J34" s="113">
        <v>4333</v>
      </c>
      <c r="K34" s="114">
        <v>4534</v>
      </c>
      <c r="L34" s="113">
        <v>4757</v>
      </c>
      <c r="M34" s="114">
        <v>5004</v>
      </c>
      <c r="N34" s="113">
        <v>5277</v>
      </c>
      <c r="O34" s="112"/>
      <c r="P34" s="112"/>
      <c r="Q34" s="112"/>
      <c r="R34" s="112"/>
      <c r="S34" s="19">
        <f t="shared" si="0"/>
        <v>12</v>
      </c>
      <c r="T34" t="str">
        <f>CONCATENATE(A34,N$3)</f>
        <v>LB12</v>
      </c>
    </row>
    <row r="35" spans="1:20" x14ac:dyDescent="0.25">
      <c r="A35" s="21" t="s">
        <v>67</v>
      </c>
      <c r="B35" s="22"/>
      <c r="C35" s="114">
        <v>3484</v>
      </c>
      <c r="D35" s="113">
        <v>3649</v>
      </c>
      <c r="E35" s="114">
        <v>3838</v>
      </c>
      <c r="F35" s="113">
        <v>4028</v>
      </c>
      <c r="G35" s="114">
        <v>4216</v>
      </c>
      <c r="H35" s="113">
        <v>4426</v>
      </c>
      <c r="I35" s="114">
        <v>4659</v>
      </c>
      <c r="J35" s="113">
        <v>4912</v>
      </c>
      <c r="K35" s="114">
        <v>5189</v>
      </c>
      <c r="L35" s="113">
        <v>5487</v>
      </c>
      <c r="M35" s="114">
        <v>5807</v>
      </c>
      <c r="N35" s="113">
        <v>6149</v>
      </c>
      <c r="O35" s="112"/>
      <c r="P35" s="112"/>
      <c r="Q35" s="112"/>
      <c r="R35" s="112"/>
      <c r="S35" s="19">
        <f t="shared" si="0"/>
        <v>12</v>
      </c>
      <c r="T35" t="str">
        <f>CONCATENATE(A35,N$3)</f>
        <v>LC12</v>
      </c>
    </row>
    <row r="36" spans="1:20" x14ac:dyDescent="0.25">
      <c r="A36" s="21" t="s">
        <v>68</v>
      </c>
      <c r="B36" s="22"/>
      <c r="C36" s="114">
        <v>3498</v>
      </c>
      <c r="D36" s="113">
        <v>3704</v>
      </c>
      <c r="E36" s="114">
        <v>3944</v>
      </c>
      <c r="F36" s="113">
        <v>4183</v>
      </c>
      <c r="G36" s="114">
        <v>4423</v>
      </c>
      <c r="H36" s="113">
        <v>4694</v>
      </c>
      <c r="I36" s="114">
        <v>4995</v>
      </c>
      <c r="J36" s="113">
        <v>5332</v>
      </c>
      <c r="K36" s="114">
        <v>5698</v>
      </c>
      <c r="L36" s="113">
        <v>6097</v>
      </c>
      <c r="M36" s="114">
        <v>6528</v>
      </c>
      <c r="N36" s="113">
        <v>6992</v>
      </c>
      <c r="O36" s="112"/>
      <c r="P36" s="112"/>
      <c r="Q36" s="112"/>
      <c r="R36" s="112"/>
      <c r="S36" s="19">
        <f t="shared" si="0"/>
        <v>12</v>
      </c>
      <c r="T36" t="str">
        <f>CONCATENATE(A36,N$3)</f>
        <v>LD12</v>
      </c>
    </row>
    <row r="37" spans="1:20" x14ac:dyDescent="0.25">
      <c r="A37" s="21" t="s">
        <v>69</v>
      </c>
      <c r="B37" s="22"/>
      <c r="C37" s="114">
        <v>4489</v>
      </c>
      <c r="D37" s="113">
        <v>4656</v>
      </c>
      <c r="E37" s="114">
        <v>4804</v>
      </c>
      <c r="F37" s="113">
        <v>5106</v>
      </c>
      <c r="G37" s="114">
        <v>5441</v>
      </c>
      <c r="H37" s="113">
        <v>5747</v>
      </c>
      <c r="I37" s="114">
        <v>6051</v>
      </c>
      <c r="J37" s="113">
        <v>6357</v>
      </c>
      <c r="K37" s="114">
        <v>6662</v>
      </c>
      <c r="L37" s="113">
        <v>6966</v>
      </c>
      <c r="M37" s="114">
        <v>7271</v>
      </c>
      <c r="N37" s="113">
        <v>7710</v>
      </c>
      <c r="O37" s="112"/>
      <c r="P37" s="112"/>
      <c r="Q37" s="112"/>
      <c r="R37" s="15"/>
      <c r="S37" s="19">
        <f t="shared" si="0"/>
        <v>12</v>
      </c>
      <c r="T37" t="str">
        <f>CONCATENATE(A37,N$3)</f>
        <v>LE12</v>
      </c>
    </row>
  </sheetData>
  <sheetProtection algorithmName="SHA-512" hashValue="Bc372LDsuv9ij3UV2Ydv4zLeq9UtydJMhZnAChIhNAxZm9emxxVlb9XazwVjEZIOGCvD1HJQfr+3QMcXjWSQ/w==" saltValue="Lae8avPRZ3qShAW/5ZiA1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5"/>
  <sheetViews>
    <sheetView topLeftCell="A23" workbookViewId="0">
      <selection activeCell="D47" sqref="D47"/>
    </sheetView>
  </sheetViews>
  <sheetFormatPr defaultRowHeight="15" x14ac:dyDescent="0.25"/>
  <cols>
    <col min="2" max="2" width="10.42578125" bestFit="1" customWidth="1"/>
    <col min="4" max="4" width="63" customWidth="1"/>
  </cols>
  <sheetData>
    <row r="1" spans="1:4" x14ac:dyDescent="0.25">
      <c r="A1" s="23" t="s">
        <v>4</v>
      </c>
      <c r="B1" s="23" t="s">
        <v>5</v>
      </c>
      <c r="C1" s="23" t="s">
        <v>6</v>
      </c>
      <c r="D1" s="23" t="s">
        <v>7</v>
      </c>
    </row>
    <row r="2" spans="1:4" x14ac:dyDescent="0.25">
      <c r="A2" s="24" t="s">
        <v>8</v>
      </c>
      <c r="B2" s="25">
        <v>42481</v>
      </c>
      <c r="C2" s="24" t="s">
        <v>9</v>
      </c>
      <c r="D2" s="24" t="s">
        <v>10</v>
      </c>
    </row>
    <row r="3" spans="1:4" x14ac:dyDescent="0.25">
      <c r="A3" s="24" t="s">
        <v>11</v>
      </c>
      <c r="B3" s="25">
        <v>42395</v>
      </c>
      <c r="C3" s="24" t="s">
        <v>9</v>
      </c>
      <c r="D3" s="24" t="s">
        <v>12</v>
      </c>
    </row>
    <row r="4" spans="1:4" x14ac:dyDescent="0.25">
      <c r="A4" s="24" t="s">
        <v>13</v>
      </c>
      <c r="B4" s="25">
        <v>42347</v>
      </c>
      <c r="C4" s="24" t="s">
        <v>9</v>
      </c>
      <c r="D4" s="24" t="s">
        <v>14</v>
      </c>
    </row>
    <row r="5" spans="1:4" x14ac:dyDescent="0.25">
      <c r="A5" t="s">
        <v>15</v>
      </c>
      <c r="B5" s="26"/>
      <c r="C5" t="s">
        <v>9</v>
      </c>
      <c r="D5" t="s">
        <v>16</v>
      </c>
    </row>
    <row r="6" spans="1:4" ht="38.25" x14ac:dyDescent="0.25">
      <c r="A6" s="27" t="s">
        <v>17</v>
      </c>
      <c r="B6" s="28">
        <v>42047</v>
      </c>
      <c r="C6" s="27" t="s">
        <v>9</v>
      </c>
      <c r="D6" s="29" t="s">
        <v>18</v>
      </c>
    </row>
    <row r="7" spans="1:4" x14ac:dyDescent="0.25">
      <c r="A7" t="s">
        <v>19</v>
      </c>
      <c r="B7" s="26">
        <v>42543</v>
      </c>
      <c r="C7" t="s">
        <v>20</v>
      </c>
      <c r="D7" t="s">
        <v>21</v>
      </c>
    </row>
    <row r="8" spans="1:4" x14ac:dyDescent="0.25">
      <c r="A8" t="s">
        <v>22</v>
      </c>
      <c r="B8" s="26">
        <v>42760</v>
      </c>
      <c r="C8" t="s">
        <v>9</v>
      </c>
      <c r="D8" t="s">
        <v>23</v>
      </c>
    </row>
    <row r="9" spans="1:4" x14ac:dyDescent="0.25">
      <c r="A9" t="s">
        <v>24</v>
      </c>
      <c r="B9" s="26">
        <v>42991</v>
      </c>
      <c r="C9" t="s">
        <v>9</v>
      </c>
      <c r="D9" t="s">
        <v>25</v>
      </c>
    </row>
    <row r="10" spans="1:4" x14ac:dyDescent="0.25">
      <c r="A10" s="24" t="s">
        <v>26</v>
      </c>
      <c r="B10" s="26">
        <v>43125</v>
      </c>
      <c r="C10" s="24" t="s">
        <v>9</v>
      </c>
      <c r="D10" s="24" t="s">
        <v>27</v>
      </c>
    </row>
    <row r="11" spans="1:4" x14ac:dyDescent="0.25">
      <c r="A11" s="24" t="s">
        <v>28</v>
      </c>
      <c r="B11" s="26">
        <v>43228</v>
      </c>
      <c r="C11" s="24" t="s">
        <v>9</v>
      </c>
      <c r="D11" s="24" t="s">
        <v>29</v>
      </c>
    </row>
    <row r="12" spans="1:4" x14ac:dyDescent="0.25">
      <c r="A12" s="24" t="s">
        <v>30</v>
      </c>
      <c r="B12" s="26">
        <v>43265</v>
      </c>
      <c r="C12" s="24" t="s">
        <v>9</v>
      </c>
      <c r="D12" s="24" t="s">
        <v>31</v>
      </c>
    </row>
    <row r="13" spans="1:4" x14ac:dyDescent="0.25">
      <c r="A13" s="24" t="s">
        <v>32</v>
      </c>
      <c r="B13" s="26">
        <v>43279</v>
      </c>
      <c r="C13" s="24" t="s">
        <v>20</v>
      </c>
      <c r="D13" s="24" t="s">
        <v>33</v>
      </c>
    </row>
    <row r="14" spans="1:4" x14ac:dyDescent="0.25">
      <c r="A14" s="24" t="s">
        <v>32</v>
      </c>
      <c r="B14" s="26">
        <v>43279</v>
      </c>
      <c r="C14" s="24" t="s">
        <v>20</v>
      </c>
      <c r="D14" s="24" t="s">
        <v>34</v>
      </c>
    </row>
    <row r="15" spans="1:4" x14ac:dyDescent="0.25">
      <c r="A15" s="24" t="s">
        <v>35</v>
      </c>
      <c r="B15" s="26">
        <v>43329</v>
      </c>
      <c r="C15" s="24" t="s">
        <v>9</v>
      </c>
      <c r="D15" s="24" t="s">
        <v>36</v>
      </c>
    </row>
    <row r="16" spans="1:4" x14ac:dyDescent="0.25">
      <c r="A16" s="24" t="s">
        <v>37</v>
      </c>
      <c r="B16" s="26">
        <v>43468</v>
      </c>
      <c r="C16" s="24" t="s">
        <v>9</v>
      </c>
      <c r="D16" s="24" t="s">
        <v>38</v>
      </c>
    </row>
    <row r="17" spans="1:4" x14ac:dyDescent="0.25">
      <c r="A17" s="24" t="s">
        <v>39</v>
      </c>
      <c r="B17" s="26">
        <v>43479</v>
      </c>
      <c r="C17" s="24" t="s">
        <v>9</v>
      </c>
      <c r="D17" s="24" t="s">
        <v>40</v>
      </c>
    </row>
    <row r="18" spans="1:4" x14ac:dyDescent="0.25">
      <c r="A18" s="24" t="s">
        <v>41</v>
      </c>
      <c r="B18" s="26">
        <v>43623</v>
      </c>
      <c r="C18" s="24" t="s">
        <v>9</v>
      </c>
      <c r="D18" t="s">
        <v>42</v>
      </c>
    </row>
    <row r="19" spans="1:4" x14ac:dyDescent="0.25">
      <c r="A19" s="24" t="s">
        <v>43</v>
      </c>
      <c r="B19" s="26">
        <v>43661</v>
      </c>
      <c r="C19" s="24" t="s">
        <v>9</v>
      </c>
      <c r="D19" t="s">
        <v>44</v>
      </c>
    </row>
    <row r="20" spans="1:4" x14ac:dyDescent="0.25">
      <c r="A20" s="24" t="s">
        <v>45</v>
      </c>
      <c r="B20" s="26">
        <v>43837</v>
      </c>
      <c r="C20" s="24" t="s">
        <v>9</v>
      </c>
      <c r="D20" s="24" t="s">
        <v>46</v>
      </c>
    </row>
    <row r="21" spans="1:4" x14ac:dyDescent="0.25">
      <c r="A21" s="24" t="s">
        <v>47</v>
      </c>
      <c r="B21" s="26">
        <v>43980</v>
      </c>
      <c r="C21" s="24" t="s">
        <v>9</v>
      </c>
      <c r="D21" s="24" t="s">
        <v>48</v>
      </c>
    </row>
    <row r="22" spans="1:4" x14ac:dyDescent="0.25">
      <c r="A22" s="24" t="s">
        <v>49</v>
      </c>
      <c r="B22" s="26">
        <v>44012</v>
      </c>
      <c r="C22" s="24" t="s">
        <v>9</v>
      </c>
      <c r="D22" s="24" t="s">
        <v>50</v>
      </c>
    </row>
    <row r="23" spans="1:4" x14ac:dyDescent="0.25">
      <c r="A23" s="24" t="s">
        <v>51</v>
      </c>
      <c r="B23" s="26">
        <v>44036</v>
      </c>
      <c r="C23" s="24" t="s">
        <v>9</v>
      </c>
      <c r="D23" s="24" t="s">
        <v>52</v>
      </c>
    </row>
    <row r="24" spans="1:4" x14ac:dyDescent="0.25">
      <c r="A24" s="24" t="s">
        <v>53</v>
      </c>
      <c r="B24" s="26">
        <v>44187</v>
      </c>
      <c r="C24" s="24" t="s">
        <v>9</v>
      </c>
      <c r="D24" s="24" t="s">
        <v>54</v>
      </c>
    </row>
    <row r="25" spans="1:4" x14ac:dyDescent="0.25">
      <c r="A25" s="24" t="s">
        <v>55</v>
      </c>
      <c r="B25" s="26">
        <v>44357</v>
      </c>
      <c r="C25" s="24" t="s">
        <v>56</v>
      </c>
      <c r="D25" s="24" t="s">
        <v>57</v>
      </c>
    </row>
    <row r="26" spans="1:4" x14ac:dyDescent="0.25">
      <c r="A26" s="24" t="s">
        <v>58</v>
      </c>
      <c r="B26" s="26">
        <v>44525</v>
      </c>
      <c r="C26" s="24" t="s">
        <v>56</v>
      </c>
      <c r="D26" s="24" t="s">
        <v>59</v>
      </c>
    </row>
    <row r="27" spans="1:4" x14ac:dyDescent="0.25">
      <c r="A27" s="24" t="s">
        <v>60</v>
      </c>
      <c r="B27" s="26">
        <v>44567</v>
      </c>
      <c r="C27" s="24" t="s">
        <v>56</v>
      </c>
      <c r="D27" s="24" t="s">
        <v>61</v>
      </c>
    </row>
    <row r="28" spans="1:4" x14ac:dyDescent="0.25">
      <c r="A28" s="24" t="s">
        <v>202</v>
      </c>
      <c r="B28" s="26">
        <v>44574</v>
      </c>
      <c r="C28" s="24" t="s">
        <v>56</v>
      </c>
      <c r="D28" s="24" t="s">
        <v>203</v>
      </c>
    </row>
    <row r="29" spans="1:4" x14ac:dyDescent="0.25">
      <c r="A29" s="24" t="s">
        <v>204</v>
      </c>
      <c r="B29" s="26">
        <v>44748</v>
      </c>
      <c r="C29" s="24" t="s">
        <v>56</v>
      </c>
      <c r="D29" s="24" t="s">
        <v>205</v>
      </c>
    </row>
    <row r="30" spans="1:4" x14ac:dyDescent="0.25">
      <c r="A30" s="24" t="s">
        <v>209</v>
      </c>
      <c r="B30" s="26">
        <v>44782</v>
      </c>
      <c r="C30" s="24" t="s">
        <v>56</v>
      </c>
      <c r="D30" s="24" t="s">
        <v>210</v>
      </c>
    </row>
    <row r="31" spans="1:4" x14ac:dyDescent="0.25">
      <c r="A31" s="24" t="s">
        <v>211</v>
      </c>
      <c r="B31" s="26">
        <v>44879</v>
      </c>
      <c r="C31" s="24" t="s">
        <v>56</v>
      </c>
      <c r="D31" t="s">
        <v>212</v>
      </c>
    </row>
    <row r="32" spans="1:4" x14ac:dyDescent="0.25">
      <c r="A32" s="24" t="s">
        <v>215</v>
      </c>
      <c r="B32" s="26">
        <v>44909</v>
      </c>
      <c r="C32" s="24" t="s">
        <v>56</v>
      </c>
      <c r="D32" s="24" t="s">
        <v>216</v>
      </c>
    </row>
    <row r="33" spans="1:4" x14ac:dyDescent="0.25">
      <c r="A33" s="24" t="s">
        <v>218</v>
      </c>
      <c r="B33" s="26">
        <v>45106</v>
      </c>
      <c r="C33" s="24" t="s">
        <v>219</v>
      </c>
      <c r="D33" s="24" t="s">
        <v>220</v>
      </c>
    </row>
    <row r="34" spans="1:4" x14ac:dyDescent="0.25">
      <c r="A34" s="24" t="s">
        <v>221</v>
      </c>
      <c r="B34" s="26">
        <v>45166</v>
      </c>
      <c r="C34" s="24" t="s">
        <v>56</v>
      </c>
      <c r="D34" s="24" t="s">
        <v>222</v>
      </c>
    </row>
    <row r="35" spans="1:4" x14ac:dyDescent="0.25">
      <c r="A35" s="24" t="s">
        <v>223</v>
      </c>
      <c r="B35" s="26">
        <v>45210</v>
      </c>
      <c r="C35" s="24" t="s">
        <v>56</v>
      </c>
      <c r="D35" s="24" t="s">
        <v>224</v>
      </c>
    </row>
    <row r="36" spans="1:4" x14ac:dyDescent="0.25">
      <c r="A36" s="24" t="s">
        <v>225</v>
      </c>
      <c r="B36" s="26">
        <v>45215</v>
      </c>
      <c r="C36" s="24" t="s">
        <v>56</v>
      </c>
      <c r="D36" s="24" t="s">
        <v>226</v>
      </c>
    </row>
    <row r="37" spans="1:4" x14ac:dyDescent="0.25">
      <c r="A37" s="24" t="s">
        <v>227</v>
      </c>
      <c r="B37" s="26">
        <v>45273</v>
      </c>
      <c r="C37" s="24" t="s">
        <v>228</v>
      </c>
      <c r="D37" s="24" t="s">
        <v>229</v>
      </c>
    </row>
    <row r="38" spans="1:4" x14ac:dyDescent="0.25">
      <c r="A38" s="24" t="s">
        <v>230</v>
      </c>
      <c r="B38" t="s">
        <v>231</v>
      </c>
      <c r="C38" s="24" t="s">
        <v>20</v>
      </c>
      <c r="D38" s="24" t="s">
        <v>232</v>
      </c>
    </row>
    <row r="39" spans="1:4" x14ac:dyDescent="0.25">
      <c r="A39" s="24" t="s">
        <v>233</v>
      </c>
      <c r="B39" s="26">
        <v>45481</v>
      </c>
      <c r="C39" s="24" t="s">
        <v>20</v>
      </c>
      <c r="D39" s="24" t="s">
        <v>234</v>
      </c>
    </row>
    <row r="40" spans="1:4" x14ac:dyDescent="0.25">
      <c r="A40" s="119">
        <v>202501</v>
      </c>
      <c r="B40" s="26">
        <v>45638</v>
      </c>
      <c r="C40" s="24" t="s">
        <v>56</v>
      </c>
      <c r="D40" s="24" t="s">
        <v>259</v>
      </c>
    </row>
    <row r="41" spans="1:4" x14ac:dyDescent="0.25">
      <c r="A41" s="119">
        <v>202501</v>
      </c>
      <c r="B41" s="26">
        <v>45638</v>
      </c>
      <c r="C41" s="24" t="s">
        <v>56</v>
      </c>
      <c r="D41" s="24" t="s">
        <v>260</v>
      </c>
    </row>
    <row r="42" spans="1:4" x14ac:dyDescent="0.25">
      <c r="A42" s="120" t="s">
        <v>261</v>
      </c>
      <c r="B42" s="26">
        <v>45678</v>
      </c>
      <c r="C42" s="24" t="s">
        <v>56</v>
      </c>
      <c r="D42" s="24" t="s">
        <v>224</v>
      </c>
    </row>
    <row r="43" spans="1:4" x14ac:dyDescent="0.25">
      <c r="A43" s="120" t="s">
        <v>272</v>
      </c>
      <c r="B43" s="26">
        <v>45700</v>
      </c>
      <c r="C43" s="24" t="s">
        <v>56</v>
      </c>
      <c r="D43" s="24" t="s">
        <v>276</v>
      </c>
    </row>
    <row r="44" spans="1:4" x14ac:dyDescent="0.25">
      <c r="A44" s="119">
        <v>202507</v>
      </c>
      <c r="B44" s="26">
        <v>45839</v>
      </c>
      <c r="C44" s="24" t="s">
        <v>56</v>
      </c>
      <c r="D44" s="24" t="s">
        <v>275</v>
      </c>
    </row>
    <row r="45" spans="1:4" x14ac:dyDescent="0.25">
      <c r="A45" t="s">
        <v>278</v>
      </c>
      <c r="B45" s="26">
        <v>45880</v>
      </c>
      <c r="C45" s="24" t="s">
        <v>56</v>
      </c>
      <c r="D45" s="24" t="s">
        <v>279</v>
      </c>
    </row>
  </sheetData>
  <sheetProtection algorithmName="SHA-512" hashValue="su/foVypOW2+vDOL0KWJs2dJGgQO/eqwNfWCqKh7D4Rq208hTUc7EtDynZYVtQEujtY50+ujN1n/qEQltw4hzA==" saltValue="oE1AGN+1C6ZGe/1ivdRKO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60fa3ab63a2dc2e4db8798f124d6281a">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111eed201b30e13a033149ebfaad0e20"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32D5C0-AA30-4A54-B8AC-4EA599C46EE1}">
  <ds:schemaRefs>
    <ds:schemaRef ds:uri="http://schemas.microsoft.com/sharepoint/v3/contenttype/forms"/>
  </ds:schemaRefs>
</ds:datastoreItem>
</file>

<file path=customXml/itemProps2.xml><?xml version="1.0" encoding="utf-8"?>
<ds:datastoreItem xmlns:ds="http://schemas.openxmlformats.org/officeDocument/2006/customXml" ds:itemID="{609098E4-7850-483D-BE20-DAD872C0E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98D4A6-2685-4DD0-AFB8-AFB60AEFF657}">
  <ds:schemaRefs>
    <ds:schemaRef ds:uri="3253d3d5-7728-4470-a8ad-dee6923a3a70"/>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b7d7a484-9eba-4d50-9929-c9c44a97b48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35</vt:i4>
      </vt:variant>
    </vt:vector>
  </HeadingPairs>
  <TitlesOfParts>
    <vt:vector size="40" baseType="lpstr">
      <vt:lpstr>Loonkosten</vt:lpstr>
      <vt:lpstr>premies ed.</vt:lpstr>
      <vt:lpstr>Specificatie loonkosten</vt:lpstr>
      <vt:lpstr>Salaristabel VO</vt:lpstr>
      <vt:lpstr>Wijzigingen</vt:lpstr>
      <vt:lpstr>HOS_S10</vt:lpstr>
      <vt:lpstr>HOS_S11</vt:lpstr>
      <vt:lpstr>HOS_S12</vt:lpstr>
      <vt:lpstr>HOS_S13</vt:lpstr>
      <vt:lpstr>HOS_S14</vt:lpstr>
      <vt:lpstr>HOS_S15</vt:lpstr>
      <vt:lpstr>HOS_S16</vt:lpstr>
      <vt:lpstr>HOS_S17</vt:lpstr>
      <vt:lpstr>HOS_S18</vt:lpstr>
      <vt:lpstr>ID_1</vt:lpstr>
      <vt:lpstr>ID_2</vt:lpstr>
      <vt:lpstr>ID_3</vt:lpstr>
      <vt:lpstr>LB</vt:lpstr>
      <vt:lpstr>LC</vt:lpstr>
      <vt:lpstr>LD</vt:lpstr>
      <vt:lpstr>LE</vt:lpstr>
      <vt:lpstr>LIO</vt:lpstr>
      <vt:lpstr>schaal</vt:lpstr>
      <vt:lpstr>Schaal_1</vt:lpstr>
      <vt:lpstr>Schaal_10</vt:lpstr>
      <vt:lpstr>Schaal_11</vt:lpstr>
      <vt:lpstr>Schaal_12</vt:lpstr>
      <vt:lpstr>Schaal_13</vt:lpstr>
      <vt:lpstr>Schaal_14</vt:lpstr>
      <vt:lpstr>Schaal_15</vt:lpstr>
      <vt:lpstr>Schaal_16</vt:lpstr>
      <vt:lpstr>Schaal_17</vt:lpstr>
      <vt:lpstr>Schaal_2</vt:lpstr>
      <vt:lpstr>Schaal_3</vt:lpstr>
      <vt:lpstr>Schaal_4</vt:lpstr>
      <vt:lpstr>Schaal_5</vt:lpstr>
      <vt:lpstr>Schaal_6</vt:lpstr>
      <vt:lpstr>Schaal_7</vt:lpstr>
      <vt:lpstr>Schaal_8</vt:lpstr>
      <vt:lpstr>Schaal_9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2024-12-12T16:50:00Z</cp:lastPrinted>
  <dcterms:created xsi:type="dcterms:W3CDTF">2022-01-06T16:07:47Z</dcterms:created>
  <dcterms:modified xsi:type="dcterms:W3CDTF">2025-08-11T13:00:22Z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206200</vt:r8>
  </property>
  <property fmtid="{D5CDD505-2E9C-101B-9397-08002B2CF9AE}" pid="4" name="MediaServiceImageTags">
    <vt:lpwstr/>
  </property>
</Properties>
</file>